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ary\Desktop\Test\"/>
    </mc:Choice>
  </mc:AlternateContent>
  <xr:revisionPtr revIDLastSave="0" documentId="13_ncr:1_{03F4EB72-C6FE-48B3-A89D-373D7021B5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CA 8 month Phase I" sheetId="7" r:id="rId1"/>
    <sheet name="DCA 8 month Phase II" sheetId="8" r:id="rId2"/>
    <sheet name="DCA 3 month Phase I" sheetId="5" r:id="rId3"/>
    <sheet name="DCA 3 month Phase II" sheetId="6" r:id="rId4"/>
    <sheet name="ABDA 8 month Phase I" sheetId="3" r:id="rId5"/>
    <sheet name="ABDA 8 month Phase II" sheetId="4" r:id="rId6"/>
    <sheet name="ABDA 3 month Phase I" sheetId="1" r:id="rId7"/>
    <sheet name="ABDA 3 month Phase II" sheetId="2" r:id="rId8"/>
  </sheets>
  <externalReferences>
    <externalReference r:id="rId9"/>
  </externalReferences>
  <definedNames>
    <definedName name="__">'[1]7 - Overhead Costs'!$E$6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Y35" i="8" l="1"/>
  <c r="GZ35" i="8" s="1"/>
  <c r="HA35" i="8" s="1"/>
  <c r="HB35" i="8" s="1"/>
  <c r="HC35" i="8" s="1"/>
  <c r="HA31" i="8"/>
  <c r="GJ31" i="8"/>
  <c r="GK31" i="8" s="1"/>
  <c r="GL31" i="8" s="1"/>
  <c r="GM31" i="8" s="1"/>
  <c r="GN31" i="8" s="1"/>
  <c r="GO31" i="8" s="1"/>
  <c r="GP31" i="8" s="1"/>
  <c r="GQ31" i="8" s="1"/>
  <c r="FZ31" i="8"/>
  <c r="GA31" i="8" s="1"/>
  <c r="GB31" i="8" s="1"/>
  <c r="FU31" i="8"/>
  <c r="FV31" i="8" s="1"/>
  <c r="FW31" i="8" s="1"/>
  <c r="FX31" i="8" s="1"/>
  <c r="AS31" i="8"/>
  <c r="AT31" i="8" s="1"/>
  <c r="AU31" i="8" s="1"/>
  <c r="AV31" i="8" s="1"/>
  <c r="AW31" i="8" s="1"/>
  <c r="AX31" i="8" s="1"/>
  <c r="AZ31" i="8" s="1"/>
  <c r="Y30" i="8"/>
  <c r="FL31" i="8" s="1"/>
  <c r="FM31" i="8" s="1"/>
  <c r="N28" i="8"/>
  <c r="L28" i="8"/>
  <c r="JI27" i="8"/>
  <c r="JU27" i="8" s="1"/>
  <c r="JG27" i="8"/>
  <c r="IW27" i="8"/>
  <c r="HS27" i="8"/>
  <c r="HQ27" i="8"/>
  <c r="GV27" i="8"/>
  <c r="GZ27" i="8" s="1"/>
  <c r="GQ27" i="8"/>
  <c r="GG27" i="8"/>
  <c r="FI27" i="8"/>
  <c r="EN27" i="8"/>
  <c r="DW27" i="8"/>
  <c r="DH27" i="8"/>
  <c r="CI27" i="8"/>
  <c r="BL27" i="8"/>
  <c r="AT27" i="8"/>
  <c r="AQ27" i="8"/>
  <c r="AS27" i="8" s="1"/>
  <c r="V27" i="8"/>
  <c r="O27" i="8"/>
  <c r="M27" i="8"/>
  <c r="J27" i="8"/>
  <c r="JI26" i="8"/>
  <c r="JU26" i="8" s="1"/>
  <c r="JG26" i="8"/>
  <c r="HS26" i="8"/>
  <c r="HQ26" i="8"/>
  <c r="GV26" i="8"/>
  <c r="GZ26" i="8" s="1"/>
  <c r="GQ26" i="8"/>
  <c r="GG26" i="8"/>
  <c r="FI26" i="8"/>
  <c r="EN26" i="8"/>
  <c r="DW26" i="8"/>
  <c r="DH26" i="8"/>
  <c r="CI26" i="8"/>
  <c r="BL26" i="8"/>
  <c r="AT26" i="8"/>
  <c r="AQ26" i="8"/>
  <c r="AS26" i="8" s="1"/>
  <c r="V26" i="8"/>
  <c r="O26" i="8"/>
  <c r="M26" i="8"/>
  <c r="J26" i="8"/>
  <c r="JI25" i="8"/>
  <c r="JU25" i="8" s="1"/>
  <c r="JG25" i="8"/>
  <c r="HS25" i="8"/>
  <c r="HQ25" i="8"/>
  <c r="GV25" i="8"/>
  <c r="GZ25" i="8" s="1"/>
  <c r="GQ25" i="8"/>
  <c r="GG25" i="8"/>
  <c r="FI25" i="8"/>
  <c r="EN25" i="8"/>
  <c r="DW25" i="8"/>
  <c r="DH25" i="8"/>
  <c r="CI25" i="8"/>
  <c r="BL25" i="8"/>
  <c r="AT25" i="8"/>
  <c r="AQ25" i="8"/>
  <c r="AS25" i="8" s="1"/>
  <c r="V25" i="8"/>
  <c r="O25" i="8"/>
  <c r="M25" i="8"/>
  <c r="J25" i="8"/>
  <c r="JU24" i="8"/>
  <c r="JI24" i="8"/>
  <c r="JG24" i="8"/>
  <c r="IW24" i="8"/>
  <c r="HS24" i="8"/>
  <c r="HQ24" i="8"/>
  <c r="GV24" i="8"/>
  <c r="GZ24" i="8" s="1"/>
  <c r="GQ24" i="8"/>
  <c r="GG24" i="8"/>
  <c r="FI24" i="8"/>
  <c r="EN24" i="8"/>
  <c r="DW24" i="8"/>
  <c r="DH24" i="8"/>
  <c r="CI24" i="8"/>
  <c r="BL24" i="8"/>
  <c r="AT24" i="8"/>
  <c r="AQ24" i="8"/>
  <c r="AS24" i="8" s="1"/>
  <c r="V24" i="8"/>
  <c r="O24" i="8"/>
  <c r="M24" i="8"/>
  <c r="J24" i="8"/>
  <c r="JI23" i="8"/>
  <c r="JU23" i="8" s="1"/>
  <c r="JG23" i="8"/>
  <c r="IW23" i="8"/>
  <c r="HS23" i="8"/>
  <c r="HQ23" i="8"/>
  <c r="GV23" i="8"/>
  <c r="GZ23" i="8" s="1"/>
  <c r="GQ23" i="8"/>
  <c r="GG23" i="8"/>
  <c r="GB23" i="8"/>
  <c r="FI23" i="8"/>
  <c r="EN23" i="8"/>
  <c r="DH23" i="8"/>
  <c r="CI23" i="8"/>
  <c r="BL23" i="8"/>
  <c r="AT23" i="8"/>
  <c r="AQ23" i="8"/>
  <c r="AS23" i="8" s="1"/>
  <c r="V23" i="8"/>
  <c r="O23" i="8"/>
  <c r="J23" i="8"/>
  <c r="JI22" i="8"/>
  <c r="JU22" i="8" s="1"/>
  <c r="JG22" i="8"/>
  <c r="HS22" i="8"/>
  <c r="HQ22" i="8"/>
  <c r="GV22" i="8"/>
  <c r="GZ22" i="8" s="1"/>
  <c r="GQ22" i="8"/>
  <c r="GG22" i="8"/>
  <c r="FI22" i="8"/>
  <c r="EN22" i="8"/>
  <c r="DW22" i="8"/>
  <c r="DH22" i="8"/>
  <c r="CI22" i="8"/>
  <c r="BL22" i="8"/>
  <c r="AT22" i="8"/>
  <c r="AQ22" i="8"/>
  <c r="AS22" i="8" s="1"/>
  <c r="V22" i="8"/>
  <c r="O22" i="8"/>
  <c r="M22" i="8"/>
  <c r="J22" i="8"/>
  <c r="JI21" i="8"/>
  <c r="JU21" i="8" s="1"/>
  <c r="JG21" i="8"/>
  <c r="HS21" i="8"/>
  <c r="HQ21" i="8"/>
  <c r="GV21" i="8"/>
  <c r="GZ21" i="8" s="1"/>
  <c r="GQ21" i="8"/>
  <c r="GG21" i="8"/>
  <c r="FI21" i="8"/>
  <c r="EN21" i="8"/>
  <c r="DW21" i="8"/>
  <c r="DH21" i="8"/>
  <c r="CI21" i="8"/>
  <c r="BL21" i="8"/>
  <c r="AT21" i="8"/>
  <c r="AQ21" i="8"/>
  <c r="AS21" i="8" s="1"/>
  <c r="V21" i="8"/>
  <c r="O21" i="8"/>
  <c r="M21" i="8"/>
  <c r="J21" i="8"/>
  <c r="JI20" i="8"/>
  <c r="JU20" i="8" s="1"/>
  <c r="JG20" i="8"/>
  <c r="HS20" i="8"/>
  <c r="HQ20" i="8"/>
  <c r="GV20" i="8"/>
  <c r="GZ20" i="8" s="1"/>
  <c r="GQ20" i="8"/>
  <c r="GG20" i="8"/>
  <c r="FI20" i="8"/>
  <c r="EN20" i="8"/>
  <c r="DW20" i="8"/>
  <c r="DH20" i="8"/>
  <c r="CI20" i="8"/>
  <c r="BL20" i="8"/>
  <c r="AT20" i="8"/>
  <c r="AQ20" i="8"/>
  <c r="AS20" i="8" s="1"/>
  <c r="V20" i="8"/>
  <c r="O20" i="8"/>
  <c r="M20" i="8"/>
  <c r="J20" i="8"/>
  <c r="JI19" i="8"/>
  <c r="JU19" i="8" s="1"/>
  <c r="JG19" i="8"/>
  <c r="HS19" i="8"/>
  <c r="HQ19" i="8"/>
  <c r="GV19" i="8"/>
  <c r="GZ19" i="8" s="1"/>
  <c r="GQ19" i="8"/>
  <c r="GG19" i="8"/>
  <c r="FI19" i="8"/>
  <c r="EN19" i="8"/>
  <c r="DW19" i="8"/>
  <c r="DH19" i="8"/>
  <c r="CI19" i="8"/>
  <c r="BL19" i="8"/>
  <c r="AT19" i="8"/>
  <c r="AQ19" i="8"/>
  <c r="AS19" i="8" s="1"/>
  <c r="V19" i="8"/>
  <c r="O19" i="8"/>
  <c r="M19" i="8"/>
  <c r="J19" i="8"/>
  <c r="JI18" i="8"/>
  <c r="JU18" i="8" s="1"/>
  <c r="JG18" i="8"/>
  <c r="HS18" i="8"/>
  <c r="HQ18" i="8"/>
  <c r="GV18" i="8"/>
  <c r="GZ18" i="8" s="1"/>
  <c r="GQ18" i="8"/>
  <c r="GG18" i="8"/>
  <c r="FI18" i="8"/>
  <c r="EN18" i="8"/>
  <c r="DW18" i="8"/>
  <c r="DH18" i="8"/>
  <c r="CI18" i="8"/>
  <c r="BL18" i="8"/>
  <c r="AT18" i="8"/>
  <c r="AQ18" i="8"/>
  <c r="AS18" i="8" s="1"/>
  <c r="V18" i="8"/>
  <c r="O18" i="8"/>
  <c r="J18" i="8"/>
  <c r="JI17" i="8"/>
  <c r="JU17" i="8" s="1"/>
  <c r="JG17" i="8"/>
  <c r="IW17" i="8"/>
  <c r="HS17" i="8"/>
  <c r="HQ17" i="8"/>
  <c r="GV17" i="8"/>
  <c r="GZ17" i="8" s="1"/>
  <c r="GQ17" i="8"/>
  <c r="GG17" i="8"/>
  <c r="FI17" i="8"/>
  <c r="EN17" i="8"/>
  <c r="DW17" i="8"/>
  <c r="DH17" i="8"/>
  <c r="CI17" i="8"/>
  <c r="BL17" i="8"/>
  <c r="AT17" i="8"/>
  <c r="AQ17" i="8"/>
  <c r="AS17" i="8" s="1"/>
  <c r="V17" i="8"/>
  <c r="O17" i="8"/>
  <c r="J17" i="8"/>
  <c r="JI16" i="8"/>
  <c r="JU16" i="8" s="1"/>
  <c r="JG16" i="8"/>
  <c r="HS16" i="8"/>
  <c r="HQ16" i="8"/>
  <c r="GV16" i="8"/>
  <c r="GZ16" i="8" s="1"/>
  <c r="GQ16" i="8"/>
  <c r="GG16" i="8"/>
  <c r="FI16" i="8"/>
  <c r="EN16" i="8"/>
  <c r="DW16" i="8"/>
  <c r="DH16" i="8"/>
  <c r="CI16" i="8"/>
  <c r="BL16" i="8"/>
  <c r="AT16" i="8"/>
  <c r="AQ16" i="8"/>
  <c r="AS16" i="8" s="1"/>
  <c r="V16" i="8"/>
  <c r="O16" i="8"/>
  <c r="M16" i="8"/>
  <c r="J16" i="8"/>
  <c r="JI15" i="8"/>
  <c r="JU15" i="8" s="1"/>
  <c r="JG15" i="8"/>
  <c r="IW15" i="8"/>
  <c r="HS15" i="8"/>
  <c r="HQ15" i="8"/>
  <c r="GV15" i="8"/>
  <c r="GZ15" i="8" s="1"/>
  <c r="GQ15" i="8"/>
  <c r="GG15" i="8"/>
  <c r="FI15" i="8"/>
  <c r="EN15" i="8"/>
  <c r="DW15" i="8"/>
  <c r="DH15" i="8"/>
  <c r="CI15" i="8"/>
  <c r="BL15" i="8"/>
  <c r="AT15" i="8"/>
  <c r="AQ15" i="8"/>
  <c r="AS15" i="8" s="1"/>
  <c r="V15" i="8"/>
  <c r="O15" i="8"/>
  <c r="M15" i="8"/>
  <c r="J15" i="8"/>
  <c r="JI14" i="8"/>
  <c r="JU14" i="8" s="1"/>
  <c r="JG14" i="8"/>
  <c r="HS14" i="8"/>
  <c r="HQ14" i="8"/>
  <c r="GV14" i="8"/>
  <c r="GZ14" i="8" s="1"/>
  <c r="GQ14" i="8"/>
  <c r="GG14" i="8"/>
  <c r="FI14" i="8"/>
  <c r="EN14" i="8"/>
  <c r="DW14" i="8"/>
  <c r="DH14" i="8"/>
  <c r="CI14" i="8"/>
  <c r="BL14" i="8"/>
  <c r="AT14" i="8"/>
  <c r="AQ14" i="8"/>
  <c r="AS14" i="8" s="1"/>
  <c r="V14" i="8"/>
  <c r="O14" i="8"/>
  <c r="M14" i="8"/>
  <c r="J14" i="8"/>
  <c r="JI13" i="8"/>
  <c r="JU13" i="8" s="1"/>
  <c r="JG13" i="8"/>
  <c r="HS13" i="8"/>
  <c r="HQ13" i="8"/>
  <c r="GV13" i="8"/>
  <c r="GZ13" i="8" s="1"/>
  <c r="GQ13" i="8"/>
  <c r="GG13" i="8"/>
  <c r="FQ13" i="8"/>
  <c r="FI13" i="8"/>
  <c r="EN13" i="8"/>
  <c r="DW13" i="8"/>
  <c r="DH13" i="8"/>
  <c r="CI13" i="8"/>
  <c r="BL13" i="8"/>
  <c r="AT13" i="8"/>
  <c r="AQ13" i="8"/>
  <c r="AS13" i="8" s="1"/>
  <c r="V13" i="8"/>
  <c r="O13" i="8"/>
  <c r="M13" i="8"/>
  <c r="J13" i="8"/>
  <c r="E13" i="8"/>
  <c r="JI12" i="8"/>
  <c r="JU12" i="8" s="1"/>
  <c r="JG12" i="8"/>
  <c r="HS12" i="8"/>
  <c r="HQ12" i="8"/>
  <c r="GV12" i="8"/>
  <c r="GZ12" i="8" s="1"/>
  <c r="GQ12" i="8"/>
  <c r="GG12" i="8"/>
  <c r="FI12" i="8"/>
  <c r="EN12" i="8"/>
  <c r="DW12" i="8"/>
  <c r="DH12" i="8"/>
  <c r="CI12" i="8"/>
  <c r="BL12" i="8"/>
  <c r="AT12" i="8"/>
  <c r="AS12" i="8"/>
  <c r="AQ12" i="8"/>
  <c r="V12" i="8"/>
  <c r="O12" i="8"/>
  <c r="M12" i="8"/>
  <c r="J12" i="8"/>
  <c r="JI11" i="8"/>
  <c r="JU11" i="8" s="1"/>
  <c r="JG11" i="8"/>
  <c r="HS11" i="8"/>
  <c r="HQ11" i="8"/>
  <c r="GV11" i="8"/>
  <c r="GZ11" i="8" s="1"/>
  <c r="GQ11" i="8"/>
  <c r="GG11" i="8"/>
  <c r="FI11" i="8"/>
  <c r="EN11" i="8"/>
  <c r="DW11" i="8"/>
  <c r="DH11" i="8"/>
  <c r="CI11" i="8"/>
  <c r="BL11" i="8"/>
  <c r="AT11" i="8"/>
  <c r="AQ11" i="8"/>
  <c r="AS11" i="8" s="1"/>
  <c r="V11" i="8"/>
  <c r="O11" i="8"/>
  <c r="M11" i="8"/>
  <c r="J11" i="8"/>
  <c r="JI10" i="8"/>
  <c r="JU10" i="8" s="1"/>
  <c r="JG10" i="8"/>
  <c r="HS10" i="8"/>
  <c r="HQ10" i="8"/>
  <c r="GV10" i="8"/>
  <c r="GZ10" i="8" s="1"/>
  <c r="GQ10" i="8"/>
  <c r="GG10" i="8"/>
  <c r="FI10" i="8"/>
  <c r="EN10" i="8"/>
  <c r="DW10" i="8"/>
  <c r="DH10" i="8"/>
  <c r="CI10" i="8"/>
  <c r="BL10" i="8"/>
  <c r="AT10" i="8"/>
  <c r="AQ10" i="8"/>
  <c r="AS10" i="8" s="1"/>
  <c r="V10" i="8"/>
  <c r="O10" i="8"/>
  <c r="M10" i="8"/>
  <c r="J10" i="8"/>
  <c r="JI9" i="8"/>
  <c r="JU9" i="8" s="1"/>
  <c r="JG9" i="8"/>
  <c r="HS9" i="8"/>
  <c r="HQ9" i="8"/>
  <c r="GV9" i="8"/>
  <c r="GZ9" i="8" s="1"/>
  <c r="GQ9" i="8"/>
  <c r="GG9" i="8"/>
  <c r="FI9" i="8"/>
  <c r="EN9" i="8"/>
  <c r="DW9" i="8"/>
  <c r="DH9" i="8"/>
  <c r="CI9" i="8"/>
  <c r="BY9" i="8"/>
  <c r="BL9" i="8"/>
  <c r="AT9" i="8"/>
  <c r="AS9" i="8"/>
  <c r="AQ9" i="8"/>
  <c r="V9" i="8"/>
  <c r="O9" i="8"/>
  <c r="M9" i="8"/>
  <c r="J9" i="8"/>
  <c r="JI8" i="8"/>
  <c r="JU8" i="8" s="1"/>
  <c r="JG8" i="8"/>
  <c r="IW8" i="8"/>
  <c r="HS8" i="8"/>
  <c r="HQ8" i="8"/>
  <c r="HA8" i="8"/>
  <c r="GV8" i="8"/>
  <c r="GZ8" i="8" s="1"/>
  <c r="IS8" i="8" s="1"/>
  <c r="IV8" i="8" s="1"/>
  <c r="GQ8" i="8"/>
  <c r="GG8" i="8"/>
  <c r="FI8" i="8"/>
  <c r="EN8" i="8"/>
  <c r="DW8" i="8"/>
  <c r="DH8" i="8"/>
  <c r="CI8" i="8"/>
  <c r="BZ8" i="8"/>
  <c r="BL8" i="8"/>
  <c r="AT8" i="8"/>
  <c r="AQ8" i="8"/>
  <c r="V8" i="8"/>
  <c r="O8" i="8"/>
  <c r="M8" i="8"/>
  <c r="J8" i="8"/>
  <c r="CK8" i="8" s="1"/>
  <c r="JI7" i="8"/>
  <c r="JU7" i="8" s="1"/>
  <c r="JG7" i="8"/>
  <c r="HS7" i="8"/>
  <c r="HQ7" i="8"/>
  <c r="GV7" i="8"/>
  <c r="GZ7" i="8" s="1"/>
  <c r="GQ7" i="8"/>
  <c r="GG7" i="8"/>
  <c r="FI7" i="8"/>
  <c r="EN7" i="8"/>
  <c r="EG7" i="8"/>
  <c r="DW7" i="8"/>
  <c r="DH7" i="8"/>
  <c r="CI7" i="8"/>
  <c r="BZ7" i="8"/>
  <c r="BL7" i="8"/>
  <c r="AT7" i="8"/>
  <c r="AQ7" i="8"/>
  <c r="AS7" i="8" s="1"/>
  <c r="V7" i="8"/>
  <c r="O7" i="8"/>
  <c r="J7" i="8"/>
  <c r="JI6" i="8"/>
  <c r="JU6" i="8" s="1"/>
  <c r="JG6" i="8"/>
  <c r="HS6" i="8"/>
  <c r="HQ6" i="8"/>
  <c r="GV6" i="8"/>
  <c r="GZ6" i="8" s="1"/>
  <c r="GQ6" i="8"/>
  <c r="GG6" i="8"/>
  <c r="FI6" i="8"/>
  <c r="EN6" i="8"/>
  <c r="DW6" i="8"/>
  <c r="DH6" i="8"/>
  <c r="CI6" i="8"/>
  <c r="BZ6" i="8"/>
  <c r="BL6" i="8"/>
  <c r="BF6" i="8"/>
  <c r="AT6" i="8"/>
  <c r="AQ6" i="8"/>
  <c r="AS6" i="8" s="1"/>
  <c r="V6" i="8"/>
  <c r="O6" i="8"/>
  <c r="J6" i="8"/>
  <c r="JI5" i="8"/>
  <c r="JU5" i="8" s="1"/>
  <c r="JG5" i="8"/>
  <c r="JF5" i="8"/>
  <c r="JF6" i="8" s="1"/>
  <c r="JF7" i="8" s="1"/>
  <c r="JF8" i="8" s="1"/>
  <c r="JF9" i="8" s="1"/>
  <c r="JF10" i="8" s="1"/>
  <c r="JF11" i="8" s="1"/>
  <c r="JF12" i="8" s="1"/>
  <c r="JF13" i="8" s="1"/>
  <c r="JF14" i="8" s="1"/>
  <c r="JF15" i="8" s="1"/>
  <c r="JF16" i="8" s="1"/>
  <c r="JF17" i="8" s="1"/>
  <c r="JF18" i="8" s="1"/>
  <c r="JF19" i="8" s="1"/>
  <c r="JF20" i="8" s="1"/>
  <c r="JF21" i="8" s="1"/>
  <c r="JF22" i="8" s="1"/>
  <c r="JF23" i="8" s="1"/>
  <c r="JF24" i="8" s="1"/>
  <c r="JF25" i="8" s="1"/>
  <c r="JF26" i="8" s="1"/>
  <c r="JF27" i="8" s="1"/>
  <c r="HS5" i="8"/>
  <c r="HQ5" i="8"/>
  <c r="HP5" i="8"/>
  <c r="HP6" i="8" s="1"/>
  <c r="HP7" i="8" s="1"/>
  <c r="HP8" i="8" s="1"/>
  <c r="HP9" i="8" s="1"/>
  <c r="HP10" i="8" s="1"/>
  <c r="HP11" i="8" s="1"/>
  <c r="HP12" i="8" s="1"/>
  <c r="HP13" i="8" s="1"/>
  <c r="HP14" i="8" s="1"/>
  <c r="HP15" i="8" s="1"/>
  <c r="HP16" i="8" s="1"/>
  <c r="HP17" i="8" s="1"/>
  <c r="HP18" i="8" s="1"/>
  <c r="HP19" i="8" s="1"/>
  <c r="HP20" i="8" s="1"/>
  <c r="HP21" i="8" s="1"/>
  <c r="HP22" i="8" s="1"/>
  <c r="HP23" i="8" s="1"/>
  <c r="HP24" i="8" s="1"/>
  <c r="HP25" i="8" s="1"/>
  <c r="HP26" i="8" s="1"/>
  <c r="HP27" i="8" s="1"/>
  <c r="GV5" i="8"/>
  <c r="GZ5" i="8" s="1"/>
  <c r="GU5" i="8"/>
  <c r="GU6" i="8" s="1"/>
  <c r="GU7" i="8" s="1"/>
  <c r="GU8" i="8" s="1"/>
  <c r="GU9" i="8" s="1"/>
  <c r="GU10" i="8" s="1"/>
  <c r="GU11" i="8" s="1"/>
  <c r="GU12" i="8" s="1"/>
  <c r="GU13" i="8" s="1"/>
  <c r="GU14" i="8" s="1"/>
  <c r="GU15" i="8" s="1"/>
  <c r="GU16" i="8" s="1"/>
  <c r="GU17" i="8" s="1"/>
  <c r="GU18" i="8" s="1"/>
  <c r="GU19" i="8" s="1"/>
  <c r="GU20" i="8" s="1"/>
  <c r="GU21" i="8" s="1"/>
  <c r="GU22" i="8" s="1"/>
  <c r="GU23" i="8" s="1"/>
  <c r="GU24" i="8" s="1"/>
  <c r="GU25" i="8" s="1"/>
  <c r="GU26" i="8" s="1"/>
  <c r="GU27" i="8" s="1"/>
  <c r="GQ5" i="8"/>
  <c r="GG5" i="8"/>
  <c r="GF5" i="8"/>
  <c r="GF6" i="8" s="1"/>
  <c r="GF7" i="8" s="1"/>
  <c r="GF8" i="8" s="1"/>
  <c r="GF9" i="8" s="1"/>
  <c r="GF10" i="8" s="1"/>
  <c r="GF11" i="8" s="1"/>
  <c r="GF12" i="8" s="1"/>
  <c r="GF13" i="8" s="1"/>
  <c r="GF14" i="8" s="1"/>
  <c r="GF15" i="8" s="1"/>
  <c r="GF16" i="8" s="1"/>
  <c r="GF17" i="8" s="1"/>
  <c r="GF18" i="8" s="1"/>
  <c r="GF19" i="8" s="1"/>
  <c r="GF20" i="8" s="1"/>
  <c r="GF21" i="8" s="1"/>
  <c r="GF22" i="8" s="1"/>
  <c r="GF23" i="8" s="1"/>
  <c r="GF24" i="8" s="1"/>
  <c r="GF25" i="8" s="1"/>
  <c r="GF26" i="8" s="1"/>
  <c r="GF27" i="8" s="1"/>
  <c r="FQ5" i="8"/>
  <c r="FI5" i="8"/>
  <c r="FH5" i="8"/>
  <c r="FH6" i="8" s="1"/>
  <c r="FH7" i="8" s="1"/>
  <c r="FH8" i="8" s="1"/>
  <c r="FH9" i="8" s="1"/>
  <c r="FH10" i="8" s="1"/>
  <c r="FH11" i="8" s="1"/>
  <c r="FH12" i="8" s="1"/>
  <c r="FH13" i="8" s="1"/>
  <c r="FH14" i="8" s="1"/>
  <c r="FH15" i="8" s="1"/>
  <c r="FH16" i="8" s="1"/>
  <c r="FH17" i="8" s="1"/>
  <c r="FH18" i="8" s="1"/>
  <c r="FH19" i="8" s="1"/>
  <c r="FH20" i="8" s="1"/>
  <c r="FH21" i="8" s="1"/>
  <c r="FH22" i="8" s="1"/>
  <c r="FH23" i="8" s="1"/>
  <c r="FH24" i="8" s="1"/>
  <c r="FH25" i="8" s="1"/>
  <c r="FH26" i="8" s="1"/>
  <c r="FH27" i="8" s="1"/>
  <c r="FH28" i="8" s="1"/>
  <c r="EN5" i="8"/>
  <c r="EM5" i="8"/>
  <c r="EM6" i="8" s="1"/>
  <c r="EM7" i="8" s="1"/>
  <c r="EM8" i="8" s="1"/>
  <c r="EM9" i="8" s="1"/>
  <c r="EM10" i="8" s="1"/>
  <c r="EM11" i="8" s="1"/>
  <c r="EM12" i="8" s="1"/>
  <c r="EM13" i="8" s="1"/>
  <c r="EM14" i="8" s="1"/>
  <c r="EM15" i="8" s="1"/>
  <c r="EM16" i="8" s="1"/>
  <c r="EM17" i="8" s="1"/>
  <c r="EM18" i="8" s="1"/>
  <c r="EM19" i="8" s="1"/>
  <c r="EM20" i="8" s="1"/>
  <c r="EM21" i="8" s="1"/>
  <c r="EM22" i="8" s="1"/>
  <c r="EM23" i="8" s="1"/>
  <c r="EM24" i="8" s="1"/>
  <c r="EM25" i="8" s="1"/>
  <c r="EM26" i="8" s="1"/>
  <c r="EM27" i="8" s="1"/>
  <c r="EM28" i="8" s="1"/>
  <c r="DW5" i="8"/>
  <c r="DV5" i="8"/>
  <c r="DV6" i="8" s="1"/>
  <c r="DV7" i="8" s="1"/>
  <c r="DV8" i="8" s="1"/>
  <c r="DV9" i="8" s="1"/>
  <c r="DV10" i="8" s="1"/>
  <c r="DV11" i="8" s="1"/>
  <c r="DV12" i="8" s="1"/>
  <c r="DV13" i="8" s="1"/>
  <c r="DV14" i="8" s="1"/>
  <c r="DV15" i="8" s="1"/>
  <c r="DV16" i="8" s="1"/>
  <c r="DV17" i="8" s="1"/>
  <c r="DV18" i="8" s="1"/>
  <c r="DV19" i="8" s="1"/>
  <c r="DV20" i="8" s="1"/>
  <c r="DV21" i="8" s="1"/>
  <c r="DV22" i="8" s="1"/>
  <c r="DV23" i="8" s="1"/>
  <c r="DV24" i="8" s="1"/>
  <c r="DV25" i="8" s="1"/>
  <c r="DV26" i="8" s="1"/>
  <c r="DV27" i="8" s="1"/>
  <c r="DV28" i="8" s="1"/>
  <c r="DH5" i="8"/>
  <c r="DG5" i="8"/>
  <c r="DG6" i="8" s="1"/>
  <c r="DG7" i="8" s="1"/>
  <c r="DG8" i="8" s="1"/>
  <c r="DG9" i="8" s="1"/>
  <c r="DG10" i="8" s="1"/>
  <c r="DG11" i="8" s="1"/>
  <c r="DG12" i="8" s="1"/>
  <c r="DG13" i="8" s="1"/>
  <c r="DG14" i="8" s="1"/>
  <c r="DG15" i="8" s="1"/>
  <c r="DG16" i="8" s="1"/>
  <c r="DG17" i="8" s="1"/>
  <c r="DG18" i="8" s="1"/>
  <c r="DG19" i="8" s="1"/>
  <c r="DG20" i="8" s="1"/>
  <c r="DG21" i="8" s="1"/>
  <c r="DG22" i="8" s="1"/>
  <c r="DG23" i="8" s="1"/>
  <c r="DG24" i="8" s="1"/>
  <c r="DG25" i="8" s="1"/>
  <c r="DG26" i="8" s="1"/>
  <c r="DG27" i="8" s="1"/>
  <c r="DG28" i="8" s="1"/>
  <c r="CU5" i="8"/>
  <c r="CI5" i="8"/>
  <c r="CH5" i="8"/>
  <c r="CH6" i="8" s="1"/>
  <c r="CH7" i="8" s="1"/>
  <c r="CH8" i="8" s="1"/>
  <c r="CH9" i="8" s="1"/>
  <c r="CH10" i="8" s="1"/>
  <c r="CH11" i="8" s="1"/>
  <c r="CH12" i="8" s="1"/>
  <c r="CH13" i="8" s="1"/>
  <c r="CH14" i="8" s="1"/>
  <c r="CH15" i="8" s="1"/>
  <c r="CH16" i="8" s="1"/>
  <c r="CH17" i="8" s="1"/>
  <c r="CH18" i="8" s="1"/>
  <c r="CH19" i="8" s="1"/>
  <c r="CH20" i="8" s="1"/>
  <c r="CH21" i="8" s="1"/>
  <c r="CH22" i="8" s="1"/>
  <c r="CH23" i="8" s="1"/>
  <c r="CH24" i="8" s="1"/>
  <c r="CH25" i="8" s="1"/>
  <c r="CH26" i="8" s="1"/>
  <c r="CH27" i="8" s="1"/>
  <c r="CH28" i="8" s="1"/>
  <c r="BZ5" i="8"/>
  <c r="BW5" i="8"/>
  <c r="BW6" i="8" s="1"/>
  <c r="BW7" i="8" s="1"/>
  <c r="BW8" i="8" s="1"/>
  <c r="BL5" i="8"/>
  <c r="BK5" i="8"/>
  <c r="BK6" i="8" s="1"/>
  <c r="BK7" i="8" s="1"/>
  <c r="BK8" i="8" s="1"/>
  <c r="BK9" i="8" s="1"/>
  <c r="BK10" i="8" s="1"/>
  <c r="BK11" i="8" s="1"/>
  <c r="BK12" i="8" s="1"/>
  <c r="BK13" i="8" s="1"/>
  <c r="BK14" i="8" s="1"/>
  <c r="BK15" i="8" s="1"/>
  <c r="BK16" i="8" s="1"/>
  <c r="BK17" i="8" s="1"/>
  <c r="BK18" i="8" s="1"/>
  <c r="BK19" i="8" s="1"/>
  <c r="BK20" i="8" s="1"/>
  <c r="BK21" i="8" s="1"/>
  <c r="BK22" i="8" s="1"/>
  <c r="BK23" i="8" s="1"/>
  <c r="BK24" i="8" s="1"/>
  <c r="BK25" i="8" s="1"/>
  <c r="BK26" i="8" s="1"/>
  <c r="BK27" i="8" s="1"/>
  <c r="BK28" i="8" s="1"/>
  <c r="AT5" i="8"/>
  <c r="AQ5" i="8"/>
  <c r="AS5" i="8" s="1"/>
  <c r="AP5" i="8"/>
  <c r="AP6" i="8" s="1"/>
  <c r="AP7" i="8" s="1"/>
  <c r="AP8" i="8" s="1"/>
  <c r="AP9" i="8" s="1"/>
  <c r="AP10" i="8" s="1"/>
  <c r="AP11" i="8" s="1"/>
  <c r="AP12" i="8" s="1"/>
  <c r="AP13" i="8" s="1"/>
  <c r="AP14" i="8" s="1"/>
  <c r="AP15" i="8" s="1"/>
  <c r="AP16" i="8" s="1"/>
  <c r="AP17" i="8" s="1"/>
  <c r="AP18" i="8" s="1"/>
  <c r="AP19" i="8" s="1"/>
  <c r="AP20" i="8" s="1"/>
  <c r="AP21" i="8" s="1"/>
  <c r="AP22" i="8" s="1"/>
  <c r="AP23" i="8" s="1"/>
  <c r="AP24" i="8" s="1"/>
  <c r="AP25" i="8" s="1"/>
  <c r="AP26" i="8" s="1"/>
  <c r="AP27" i="8" s="1"/>
  <c r="AP28" i="8" s="1"/>
  <c r="AJ5" i="8"/>
  <c r="AJ6" i="8" s="1"/>
  <c r="AJ7" i="8" s="1"/>
  <c r="AC5" i="8"/>
  <c r="AC6" i="8" s="1"/>
  <c r="AC7" i="8" s="1"/>
  <c r="AC8" i="8" s="1"/>
  <c r="AC9" i="8" s="1"/>
  <c r="AC10" i="8" s="1"/>
  <c r="AC11" i="8" s="1"/>
  <c r="AC12" i="8" s="1"/>
  <c r="AC13" i="8" s="1"/>
  <c r="AC14" i="8" s="1"/>
  <c r="AC15" i="8" s="1"/>
  <c r="AC16" i="8" s="1"/>
  <c r="AC17" i="8" s="1"/>
  <c r="AC18" i="8" s="1"/>
  <c r="AC19" i="8" s="1"/>
  <c r="AC20" i="8" s="1"/>
  <c r="AC21" i="8" s="1"/>
  <c r="AC22" i="8" s="1"/>
  <c r="AC23" i="8" s="1"/>
  <c r="AC24" i="8" s="1"/>
  <c r="AC25" i="8" s="1"/>
  <c r="AC26" i="8" s="1"/>
  <c r="AC27" i="8" s="1"/>
  <c r="V5" i="8"/>
  <c r="U5" i="8"/>
  <c r="U6" i="8" s="1"/>
  <c r="U7" i="8" s="1"/>
  <c r="U8" i="8" s="1"/>
  <c r="U9" i="8" s="1"/>
  <c r="U10" i="8" s="1"/>
  <c r="U11" i="8" s="1"/>
  <c r="U12" i="8" s="1"/>
  <c r="U13" i="8" s="1"/>
  <c r="U14" i="8" s="1"/>
  <c r="U15" i="8" s="1"/>
  <c r="U16" i="8" s="1"/>
  <c r="U17" i="8" s="1"/>
  <c r="U18" i="8" s="1"/>
  <c r="U19" i="8" s="1"/>
  <c r="U20" i="8" s="1"/>
  <c r="U21" i="8" s="1"/>
  <c r="U22" i="8" s="1"/>
  <c r="U23" i="8" s="1"/>
  <c r="U24" i="8" s="1"/>
  <c r="U25" i="8" s="1"/>
  <c r="U26" i="8" s="1"/>
  <c r="U27" i="8" s="1"/>
  <c r="U28" i="8" s="1"/>
  <c r="O5" i="8"/>
  <c r="M5" i="8"/>
  <c r="J5" i="8"/>
  <c r="I5" i="8"/>
  <c r="I6" i="8" s="1"/>
  <c r="I7" i="8" s="1"/>
  <c r="I8" i="8" s="1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I19" i="8" s="1"/>
  <c r="I20" i="8" s="1"/>
  <c r="I21" i="8" s="1"/>
  <c r="JI4" i="8"/>
  <c r="JG4" i="8"/>
  <c r="IC4" i="8"/>
  <c r="HS4" i="8"/>
  <c r="HS28" i="8" s="1"/>
  <c r="HQ4" i="8"/>
  <c r="GV4" i="8"/>
  <c r="GZ4" i="8" s="1"/>
  <c r="GQ4" i="8"/>
  <c r="GQ28" i="8" s="1"/>
  <c r="GG4" i="8"/>
  <c r="FI4" i="8"/>
  <c r="EN4" i="8"/>
  <c r="DW4" i="8"/>
  <c r="DH4" i="8"/>
  <c r="CI4" i="8"/>
  <c r="BZ4" i="8"/>
  <c r="BL4" i="8"/>
  <c r="BE4" i="8"/>
  <c r="AT4" i="8"/>
  <c r="AQ4" i="8"/>
  <c r="V4" i="8"/>
  <c r="O4" i="8"/>
  <c r="M4" i="8"/>
  <c r="J4" i="8"/>
  <c r="JH2" i="8"/>
  <c r="HR2" i="8"/>
  <c r="FK2" i="8"/>
  <c r="DB2" i="8"/>
  <c r="DA2" i="8"/>
  <c r="CZ2" i="8"/>
  <c r="BP2" i="8"/>
  <c r="BN2" i="8"/>
  <c r="NC35" i="7"/>
  <c r="FH35" i="7"/>
  <c r="FG35" i="7"/>
  <c r="FF35" i="7"/>
  <c r="FI35" i="7" s="1"/>
  <c r="NC34" i="7"/>
  <c r="FI34" i="7"/>
  <c r="FI33" i="7"/>
  <c r="NC32" i="7"/>
  <c r="NE31" i="7"/>
  <c r="NF31" i="7" s="1"/>
  <c r="NG31" i="7" s="1"/>
  <c r="NC31" i="7"/>
  <c r="FH31" i="7"/>
  <c r="FG31" i="7"/>
  <c r="FF31" i="7"/>
  <c r="FI31" i="7" s="1"/>
  <c r="FI30" i="7"/>
  <c r="MV29" i="7"/>
  <c r="MT29" i="7"/>
  <c r="FI29" i="7"/>
  <c r="IO28" i="7"/>
  <c r="IM28" i="7"/>
  <c r="FI28" i="7"/>
  <c r="NF27" i="7"/>
  <c r="NG27" i="7" s="1"/>
  <c r="MW27" i="7"/>
  <c r="KS27" i="7"/>
  <c r="JF27" i="7"/>
  <c r="IO27" i="7"/>
  <c r="IM27" i="7"/>
  <c r="FI27" i="7"/>
  <c r="NE26" i="7"/>
  <c r="NF26" i="7" s="1"/>
  <c r="NG26" i="7" s="1"/>
  <c r="MW26" i="7"/>
  <c r="KN26" i="7"/>
  <c r="KO27" i="7" s="1"/>
  <c r="KJ26" i="7"/>
  <c r="JM26" i="7"/>
  <c r="JK26" i="7"/>
  <c r="JI26" i="7"/>
  <c r="JG26" i="7"/>
  <c r="JF26" i="7"/>
  <c r="JE26" i="7"/>
  <c r="JC26" i="7"/>
  <c r="JA26" i="7"/>
  <c r="IY26" i="7"/>
  <c r="JO26" i="7" s="1"/>
  <c r="IO26" i="7"/>
  <c r="IN26" i="7"/>
  <c r="IM26" i="7"/>
  <c r="IL26" i="7"/>
  <c r="IJ26" i="7"/>
  <c r="IP26" i="7" s="1"/>
  <c r="HX26" i="7"/>
  <c r="HW26" i="7"/>
  <c r="HV26" i="7"/>
  <c r="HY26" i="7" s="1"/>
  <c r="IW26" i="7" s="1"/>
  <c r="HU26" i="7"/>
  <c r="FI26" i="7"/>
  <c r="NC25" i="7"/>
  <c r="KS25" i="7"/>
  <c r="KQ25" i="7"/>
  <c r="KP25" i="7"/>
  <c r="KO25" i="7"/>
  <c r="KN25" i="7"/>
  <c r="KJ25" i="7"/>
  <c r="JY25" i="7"/>
  <c r="JW25" i="7"/>
  <c r="JX25" i="7" s="1"/>
  <c r="KA25" i="7" s="1"/>
  <c r="LA26" i="7" s="1"/>
  <c r="LJ26" i="7" s="1"/>
  <c r="JO25" i="7"/>
  <c r="MC25" i="7" s="1"/>
  <c r="IP25" i="7"/>
  <c r="LZ25" i="7" s="1"/>
  <c r="MF25" i="7" s="1"/>
  <c r="HZ25" i="7"/>
  <c r="HY25" i="7"/>
  <c r="IW25" i="7" s="1"/>
  <c r="JD25" i="7" s="1"/>
  <c r="LH26" i="7" s="1"/>
  <c r="H25" i="7"/>
  <c r="F25" i="7"/>
  <c r="NC24" i="7"/>
  <c r="KS24" i="7"/>
  <c r="KQ24" i="7"/>
  <c r="KP24" i="7"/>
  <c r="KO24" i="7"/>
  <c r="KN24" i="7"/>
  <c r="KJ24" i="7"/>
  <c r="JY24" i="7"/>
  <c r="JW24" i="7"/>
  <c r="JX24" i="7" s="1"/>
  <c r="KA24" i="7" s="1"/>
  <c r="LA25" i="7" s="1"/>
  <c r="LJ25" i="7" s="1"/>
  <c r="JO24" i="7"/>
  <c r="MC24" i="7" s="1"/>
  <c r="IP24" i="7"/>
  <c r="LZ24" i="7" s="1"/>
  <c r="MF24" i="7" s="1"/>
  <c r="HZ24" i="7"/>
  <c r="HY24" i="7"/>
  <c r="IW24" i="7" s="1"/>
  <c r="JD24" i="7" s="1"/>
  <c r="LH25" i="7" s="1"/>
  <c r="FH24" i="7"/>
  <c r="FG24" i="7"/>
  <c r="FF24" i="7"/>
  <c r="FI24" i="7" s="1"/>
  <c r="K24" i="7"/>
  <c r="NE23" i="7"/>
  <c r="NF23" i="7" s="1"/>
  <c r="NG23" i="7" s="1"/>
  <c r="NC23" i="7"/>
  <c r="KS23" i="7"/>
  <c r="KQ23" i="7"/>
  <c r="KP23" i="7"/>
  <c r="KO23" i="7"/>
  <c r="KN23" i="7"/>
  <c r="KJ23" i="7"/>
  <c r="JY23" i="7"/>
  <c r="JW23" i="7"/>
  <c r="JX23" i="7" s="1"/>
  <c r="KA23" i="7" s="1"/>
  <c r="LA24" i="7" s="1"/>
  <c r="LJ24" i="7" s="1"/>
  <c r="JO23" i="7"/>
  <c r="MC23" i="7" s="1"/>
  <c r="IP23" i="7"/>
  <c r="LZ23" i="7" s="1"/>
  <c r="MF23" i="7" s="1"/>
  <c r="HZ23" i="7"/>
  <c r="HY23" i="7"/>
  <c r="IW23" i="7" s="1"/>
  <c r="JD23" i="7" s="1"/>
  <c r="LH24" i="7" s="1"/>
  <c r="FI23" i="7"/>
  <c r="BY23" i="7"/>
  <c r="CB23" i="7" s="1"/>
  <c r="CC23" i="7" s="1"/>
  <c r="KS22" i="7"/>
  <c r="KQ22" i="7"/>
  <c r="KP22" i="7"/>
  <c r="KO22" i="7"/>
  <c r="KN22" i="7"/>
  <c r="KJ22" i="7"/>
  <c r="JY22" i="7"/>
  <c r="JW22" i="7"/>
  <c r="JX22" i="7" s="1"/>
  <c r="KA22" i="7" s="1"/>
  <c r="LA23" i="7" s="1"/>
  <c r="LJ23" i="7" s="1"/>
  <c r="JO22" i="7"/>
  <c r="MC22" i="7" s="1"/>
  <c r="IP22" i="7"/>
  <c r="LZ22" i="7" s="1"/>
  <c r="MF22" i="7" s="1"/>
  <c r="HZ22" i="7"/>
  <c r="HY22" i="7"/>
  <c r="IW22" i="7" s="1"/>
  <c r="JD22" i="7" s="1"/>
  <c r="LH23" i="7" s="1"/>
  <c r="FI22" i="7"/>
  <c r="NC21" i="7"/>
  <c r="KS21" i="7"/>
  <c r="KQ21" i="7"/>
  <c r="KP21" i="7"/>
  <c r="KO21" i="7"/>
  <c r="KN21" i="7"/>
  <c r="KJ21" i="7"/>
  <c r="JY21" i="7"/>
  <c r="JW21" i="7"/>
  <c r="JX21" i="7" s="1"/>
  <c r="KA21" i="7" s="1"/>
  <c r="LA22" i="7" s="1"/>
  <c r="LJ22" i="7" s="1"/>
  <c r="JO21" i="7"/>
  <c r="MC21" i="7" s="1"/>
  <c r="IP21" i="7"/>
  <c r="LZ21" i="7" s="1"/>
  <c r="MF21" i="7" s="1"/>
  <c r="HZ21" i="7"/>
  <c r="HY21" i="7"/>
  <c r="IW21" i="7" s="1"/>
  <c r="JD21" i="7" s="1"/>
  <c r="LH22" i="7" s="1"/>
  <c r="NC20" i="7"/>
  <c r="KS20" i="7"/>
  <c r="KQ20" i="7"/>
  <c r="KP20" i="7"/>
  <c r="KO20" i="7"/>
  <c r="KN20" i="7"/>
  <c r="KJ20" i="7"/>
  <c r="JY20" i="7"/>
  <c r="JW20" i="7"/>
  <c r="JX20" i="7" s="1"/>
  <c r="KA20" i="7" s="1"/>
  <c r="LA21" i="7" s="1"/>
  <c r="LJ21" i="7" s="1"/>
  <c r="JO20" i="7"/>
  <c r="MC20" i="7" s="1"/>
  <c r="IP20" i="7"/>
  <c r="LZ20" i="7" s="1"/>
  <c r="MF20" i="7" s="1"/>
  <c r="HZ20" i="7"/>
  <c r="HY20" i="7"/>
  <c r="IW20" i="7" s="1"/>
  <c r="JD20" i="7" s="1"/>
  <c r="LH21" i="7" s="1"/>
  <c r="FH20" i="7"/>
  <c r="FH36" i="7" s="1"/>
  <c r="FG20" i="7"/>
  <c r="FG36" i="7" s="1"/>
  <c r="FF20" i="7"/>
  <c r="BX20" i="7"/>
  <c r="BU20" i="7"/>
  <c r="BQ20" i="7"/>
  <c r="BM20" i="7"/>
  <c r="BI20" i="7"/>
  <c r="BE20" i="7"/>
  <c r="BA20" i="7"/>
  <c r="AW20" i="7"/>
  <c r="H20" i="7"/>
  <c r="NC19" i="7"/>
  <c r="KS19" i="7"/>
  <c r="KQ19" i="7"/>
  <c r="KP19" i="7"/>
  <c r="KO19" i="7"/>
  <c r="KN19" i="7"/>
  <c r="KJ19" i="7"/>
  <c r="JY19" i="7"/>
  <c r="JW19" i="7"/>
  <c r="JX19" i="7" s="1"/>
  <c r="KA19" i="7" s="1"/>
  <c r="LA20" i="7" s="1"/>
  <c r="LJ20" i="7" s="1"/>
  <c r="JO19" i="7"/>
  <c r="MC19" i="7" s="1"/>
  <c r="IP19" i="7"/>
  <c r="LZ19" i="7" s="1"/>
  <c r="MF19" i="7" s="1"/>
  <c r="HZ19" i="7"/>
  <c r="HY19" i="7"/>
  <c r="IW19" i="7" s="1"/>
  <c r="JD19" i="7" s="1"/>
  <c r="LH20" i="7" s="1"/>
  <c r="FI19" i="7"/>
  <c r="BX19" i="7"/>
  <c r="BU19" i="7"/>
  <c r="BQ19" i="7"/>
  <c r="BM19" i="7"/>
  <c r="BI19" i="7"/>
  <c r="BE19" i="7"/>
  <c r="BA19" i="7"/>
  <c r="AW19" i="7"/>
  <c r="NC18" i="7"/>
  <c r="KP18" i="7"/>
  <c r="KN18" i="7"/>
  <c r="KJ18" i="7"/>
  <c r="JY18" i="7"/>
  <c r="JW18" i="7"/>
  <c r="JX18" i="7" s="1"/>
  <c r="KA18" i="7" s="1"/>
  <c r="LA19" i="7" s="1"/>
  <c r="LJ19" i="7" s="1"/>
  <c r="JO18" i="7"/>
  <c r="MC18" i="7" s="1"/>
  <c r="IP18" i="7"/>
  <c r="LZ18" i="7" s="1"/>
  <c r="MF18" i="7" s="1"/>
  <c r="HZ18" i="7"/>
  <c r="HY18" i="7"/>
  <c r="IW18" i="7" s="1"/>
  <c r="JD18" i="7" s="1"/>
  <c r="LH19" i="7" s="1"/>
  <c r="FI18" i="7"/>
  <c r="BX18" i="7"/>
  <c r="BU18" i="7"/>
  <c r="BQ18" i="7"/>
  <c r="BM18" i="7"/>
  <c r="BI18" i="7"/>
  <c r="BE18" i="7"/>
  <c r="BA18" i="7"/>
  <c r="AW18" i="7"/>
  <c r="NC17" i="7"/>
  <c r="KS17" i="7"/>
  <c r="KQ17" i="7"/>
  <c r="KP17" i="7"/>
  <c r="KO17" i="7"/>
  <c r="KN17" i="7"/>
  <c r="KJ17" i="7"/>
  <c r="JY17" i="7"/>
  <c r="JW17" i="7"/>
  <c r="JX17" i="7" s="1"/>
  <c r="KA17" i="7" s="1"/>
  <c r="LA18" i="7" s="1"/>
  <c r="LJ18" i="7" s="1"/>
  <c r="JO17" i="7"/>
  <c r="MC17" i="7" s="1"/>
  <c r="IP17" i="7"/>
  <c r="LZ17" i="7" s="1"/>
  <c r="MF17" i="7" s="1"/>
  <c r="HZ17" i="7"/>
  <c r="HY17" i="7"/>
  <c r="IW17" i="7" s="1"/>
  <c r="JD17" i="7" s="1"/>
  <c r="LH18" i="7" s="1"/>
  <c r="FI17" i="7"/>
  <c r="BX17" i="7"/>
  <c r="BU17" i="7"/>
  <c r="BQ17" i="7"/>
  <c r="BM17" i="7"/>
  <c r="BI17" i="7"/>
  <c r="BE17" i="7"/>
  <c r="BA17" i="7"/>
  <c r="AW17" i="7"/>
  <c r="K17" i="7"/>
  <c r="NC16" i="7"/>
  <c r="KS16" i="7"/>
  <c r="KQ16" i="7"/>
  <c r="KP16" i="7"/>
  <c r="KO16" i="7"/>
  <c r="KN16" i="7"/>
  <c r="KJ16" i="7"/>
  <c r="JY16" i="7"/>
  <c r="JW16" i="7"/>
  <c r="JX16" i="7" s="1"/>
  <c r="KA16" i="7" s="1"/>
  <c r="LA17" i="7" s="1"/>
  <c r="LJ17" i="7" s="1"/>
  <c r="JO16" i="7"/>
  <c r="MC16" i="7" s="1"/>
  <c r="IP16" i="7"/>
  <c r="LZ16" i="7" s="1"/>
  <c r="MF16" i="7" s="1"/>
  <c r="HZ16" i="7"/>
  <c r="HY16" i="7"/>
  <c r="IW16" i="7" s="1"/>
  <c r="JD16" i="7" s="1"/>
  <c r="LH17" i="7" s="1"/>
  <c r="FI16" i="7"/>
  <c r="BX16" i="7"/>
  <c r="BU16" i="7"/>
  <c r="BQ16" i="7"/>
  <c r="BM16" i="7"/>
  <c r="BI16" i="7"/>
  <c r="BE16" i="7"/>
  <c r="BA16" i="7"/>
  <c r="AW16" i="7"/>
  <c r="AM16" i="7"/>
  <c r="AM17" i="7" s="1"/>
  <c r="AM18" i="7" s="1"/>
  <c r="AM19" i="7" s="1"/>
  <c r="AM20" i="7" s="1"/>
  <c r="NC15" i="7"/>
  <c r="KS15" i="7"/>
  <c r="KQ15" i="7"/>
  <c r="KP15" i="7"/>
  <c r="KO15" i="7"/>
  <c r="KN15" i="7"/>
  <c r="KJ15" i="7"/>
  <c r="JY15" i="7"/>
  <c r="JW15" i="7"/>
  <c r="JX15" i="7" s="1"/>
  <c r="KA15" i="7" s="1"/>
  <c r="LA16" i="7" s="1"/>
  <c r="LJ16" i="7" s="1"/>
  <c r="JO15" i="7"/>
  <c r="MC15" i="7" s="1"/>
  <c r="IP15" i="7"/>
  <c r="LZ15" i="7" s="1"/>
  <c r="MF15" i="7" s="1"/>
  <c r="HZ15" i="7"/>
  <c r="HY15" i="7"/>
  <c r="IW15" i="7" s="1"/>
  <c r="JD15" i="7" s="1"/>
  <c r="LH16" i="7" s="1"/>
  <c r="FI15" i="7"/>
  <c r="BX15" i="7"/>
  <c r="BU15" i="7"/>
  <c r="BQ15" i="7"/>
  <c r="BM15" i="7"/>
  <c r="BI15" i="7"/>
  <c r="BE15" i="7"/>
  <c r="BA15" i="7"/>
  <c r="AW15" i="7"/>
  <c r="NC14" i="7"/>
  <c r="KS14" i="7"/>
  <c r="KQ14" i="7"/>
  <c r="KP14" i="7"/>
  <c r="KO14" i="7"/>
  <c r="KN14" i="7"/>
  <c r="KJ14" i="7"/>
  <c r="JY14" i="7"/>
  <c r="JW14" i="7"/>
  <c r="JX14" i="7" s="1"/>
  <c r="KA14" i="7" s="1"/>
  <c r="LA15" i="7" s="1"/>
  <c r="LJ15" i="7" s="1"/>
  <c r="JO14" i="7"/>
  <c r="MC14" i="7" s="1"/>
  <c r="IP14" i="7"/>
  <c r="LZ14" i="7" s="1"/>
  <c r="MF14" i="7" s="1"/>
  <c r="HZ14" i="7"/>
  <c r="HY14" i="7"/>
  <c r="IW14" i="7" s="1"/>
  <c r="JD14" i="7" s="1"/>
  <c r="LH15" i="7" s="1"/>
  <c r="FZ14" i="7"/>
  <c r="FY14" i="7"/>
  <c r="FX14" i="7"/>
  <c r="FW14" i="7"/>
  <c r="FV14" i="7"/>
  <c r="FU14" i="7"/>
  <c r="FT14" i="7"/>
  <c r="FI14" i="7"/>
  <c r="BX14" i="7"/>
  <c r="BU14" i="7"/>
  <c r="BQ14" i="7"/>
  <c r="BM14" i="7"/>
  <c r="BI14" i="7"/>
  <c r="BE14" i="7"/>
  <c r="BA14" i="7"/>
  <c r="AW14" i="7"/>
  <c r="NC13" i="7"/>
  <c r="KS13" i="7"/>
  <c r="KQ13" i="7"/>
  <c r="KP13" i="7"/>
  <c r="KO13" i="7"/>
  <c r="KN13" i="7"/>
  <c r="KJ13" i="7"/>
  <c r="JY13" i="7"/>
  <c r="JW13" i="7"/>
  <c r="JX13" i="7" s="1"/>
  <c r="KA13" i="7" s="1"/>
  <c r="LA14" i="7" s="1"/>
  <c r="LJ14" i="7" s="1"/>
  <c r="JO13" i="7"/>
  <c r="MC13" i="7" s="1"/>
  <c r="IP13" i="7"/>
  <c r="LZ13" i="7" s="1"/>
  <c r="MF13" i="7" s="1"/>
  <c r="HZ13" i="7"/>
  <c r="HY13" i="7"/>
  <c r="IW13" i="7" s="1"/>
  <c r="JD13" i="7" s="1"/>
  <c r="LH14" i="7" s="1"/>
  <c r="GA13" i="7"/>
  <c r="FI13" i="7"/>
  <c r="BX13" i="7"/>
  <c r="BU13" i="7"/>
  <c r="BQ13" i="7"/>
  <c r="BM13" i="7"/>
  <c r="BI13" i="7"/>
  <c r="BE13" i="7"/>
  <c r="BA13" i="7"/>
  <c r="AW13" i="7"/>
  <c r="NC12" i="7"/>
  <c r="KS12" i="7"/>
  <c r="KQ12" i="7"/>
  <c r="KP12" i="7"/>
  <c r="KO12" i="7"/>
  <c r="KN12" i="7"/>
  <c r="KJ12" i="7"/>
  <c r="JY12" i="7"/>
  <c r="JW12" i="7"/>
  <c r="JX12" i="7" s="1"/>
  <c r="KA12" i="7" s="1"/>
  <c r="LA13" i="7" s="1"/>
  <c r="LJ13" i="7" s="1"/>
  <c r="JO12" i="7"/>
  <c r="MC12" i="7" s="1"/>
  <c r="IP12" i="7"/>
  <c r="LZ12" i="7" s="1"/>
  <c r="MF12" i="7" s="1"/>
  <c r="HZ12" i="7"/>
  <c r="HY12" i="7"/>
  <c r="IW12" i="7" s="1"/>
  <c r="JD12" i="7" s="1"/>
  <c r="LH13" i="7" s="1"/>
  <c r="GZ12" i="7"/>
  <c r="GY12" i="7"/>
  <c r="GX12" i="7"/>
  <c r="GV12" i="7"/>
  <c r="GU12" i="7"/>
  <c r="GT12" i="7"/>
  <c r="GM12" i="7"/>
  <c r="GZ13" i="7" s="1"/>
  <c r="GL12" i="7"/>
  <c r="GY13" i="7" s="1"/>
  <c r="GK12" i="7"/>
  <c r="GX13" i="7" s="1"/>
  <c r="GI12" i="7"/>
  <c r="GV13" i="7" s="1"/>
  <c r="GH12" i="7"/>
  <c r="GU13" i="7" s="1"/>
  <c r="GG12" i="7"/>
  <c r="GT13" i="7" s="1"/>
  <c r="GA12" i="7"/>
  <c r="FI12" i="7"/>
  <c r="DV12" i="7"/>
  <c r="H17" i="7" s="1"/>
  <c r="DU12" i="7"/>
  <c r="DT12" i="7"/>
  <c r="DS12" i="7"/>
  <c r="DR12" i="7"/>
  <c r="F17" i="7" s="1"/>
  <c r="DQ12" i="7"/>
  <c r="DP12" i="7"/>
  <c r="DO12" i="7"/>
  <c r="Z12" i="7"/>
  <c r="Y12" i="7"/>
  <c r="X12" i="7"/>
  <c r="NC11" i="7"/>
  <c r="MW11" i="7"/>
  <c r="KS11" i="7"/>
  <c r="KQ11" i="7"/>
  <c r="KP11" i="7"/>
  <c r="KO11" i="7"/>
  <c r="KN11" i="7"/>
  <c r="KJ11" i="7"/>
  <c r="JY11" i="7"/>
  <c r="JW11" i="7"/>
  <c r="JX11" i="7" s="1"/>
  <c r="KA11" i="7" s="1"/>
  <c r="LA12" i="7" s="1"/>
  <c r="LJ12" i="7" s="1"/>
  <c r="JO11" i="7"/>
  <c r="MC11" i="7" s="1"/>
  <c r="IP11" i="7"/>
  <c r="LZ11" i="7" s="1"/>
  <c r="MF11" i="7" s="1"/>
  <c r="HZ11" i="7"/>
  <c r="HY11" i="7"/>
  <c r="IW11" i="7" s="1"/>
  <c r="JD11" i="7" s="1"/>
  <c r="LH12" i="7" s="1"/>
  <c r="HA11" i="7"/>
  <c r="GW11" i="7"/>
  <c r="GN11" i="7"/>
  <c r="GJ11" i="7"/>
  <c r="GA11" i="7"/>
  <c r="FI11" i="7"/>
  <c r="BX11" i="7"/>
  <c r="BU11" i="7"/>
  <c r="BQ11" i="7"/>
  <c r="BM11" i="7"/>
  <c r="BI11" i="7"/>
  <c r="BE11" i="7"/>
  <c r="BA11" i="7"/>
  <c r="AW11" i="7"/>
  <c r="N11" i="7"/>
  <c r="M11" i="7"/>
  <c r="L11" i="7"/>
  <c r="J11" i="7"/>
  <c r="NC10" i="7"/>
  <c r="KS10" i="7"/>
  <c r="KQ10" i="7"/>
  <c r="KP10" i="7"/>
  <c r="KO10" i="7"/>
  <c r="KN10" i="7"/>
  <c r="KJ10" i="7"/>
  <c r="JY10" i="7"/>
  <c r="JW10" i="7"/>
  <c r="JX10" i="7" s="1"/>
  <c r="KA10" i="7" s="1"/>
  <c r="LA11" i="7" s="1"/>
  <c r="LJ11" i="7" s="1"/>
  <c r="JO10" i="7"/>
  <c r="MC10" i="7" s="1"/>
  <c r="IP10" i="7"/>
  <c r="LZ10" i="7" s="1"/>
  <c r="MF10" i="7" s="1"/>
  <c r="HZ10" i="7"/>
  <c r="HY10" i="7"/>
  <c r="IW10" i="7" s="1"/>
  <c r="JD10" i="7" s="1"/>
  <c r="LH11" i="7" s="1"/>
  <c r="HA10" i="7"/>
  <c r="GW10" i="7"/>
  <c r="GN10" i="7"/>
  <c r="GJ10" i="7"/>
  <c r="GA10" i="7"/>
  <c r="FI10" i="7"/>
  <c r="BX10" i="7"/>
  <c r="BU10" i="7"/>
  <c r="BQ10" i="7"/>
  <c r="BM10" i="7"/>
  <c r="BI10" i="7"/>
  <c r="BE10" i="7"/>
  <c r="BA10" i="7"/>
  <c r="AW10" i="7"/>
  <c r="AA10" i="7"/>
  <c r="NC9" i="7"/>
  <c r="MN9" i="7"/>
  <c r="MN12" i="7" s="1"/>
  <c r="MN13" i="7" s="1"/>
  <c r="C11" i="8" s="1"/>
  <c r="KS9" i="7"/>
  <c r="KQ9" i="7"/>
  <c r="KP9" i="7"/>
  <c r="KO9" i="7"/>
  <c r="KN9" i="7"/>
  <c r="KJ9" i="7"/>
  <c r="JY9" i="7"/>
  <c r="JW9" i="7"/>
  <c r="JX9" i="7" s="1"/>
  <c r="KA9" i="7" s="1"/>
  <c r="LA10" i="7" s="1"/>
  <c r="LJ10" i="7" s="1"/>
  <c r="JO9" i="7"/>
  <c r="MC9" i="7" s="1"/>
  <c r="IP9" i="7"/>
  <c r="LZ9" i="7" s="1"/>
  <c r="MF9" i="7" s="1"/>
  <c r="HZ9" i="7"/>
  <c r="HY9" i="7"/>
  <c r="IW9" i="7" s="1"/>
  <c r="JD9" i="7" s="1"/>
  <c r="LH10" i="7" s="1"/>
  <c r="HM9" i="7"/>
  <c r="HL9" i="7"/>
  <c r="HK9" i="7"/>
  <c r="HN9" i="7" s="1"/>
  <c r="HI9" i="7"/>
  <c r="HH9" i="7"/>
  <c r="HG9" i="7"/>
  <c r="HJ9" i="7" s="1"/>
  <c r="HA9" i="7"/>
  <c r="GW9" i="7"/>
  <c r="GN9" i="7"/>
  <c r="GJ9" i="7"/>
  <c r="GA9" i="7"/>
  <c r="FI9" i="7"/>
  <c r="EY9" i="7"/>
  <c r="H19" i="7" s="1"/>
  <c r="EU9" i="7"/>
  <c r="ET9" i="7"/>
  <c r="ES9" i="7"/>
  <c r="EQ9" i="7"/>
  <c r="EP9" i="7"/>
  <c r="EO9" i="7"/>
  <c r="EH9" i="7"/>
  <c r="EG9" i="7"/>
  <c r="EF9" i="7"/>
  <c r="ED9" i="7"/>
  <c r="EC9" i="7"/>
  <c r="EB9" i="7"/>
  <c r="DI9" i="7"/>
  <c r="H16" i="7" s="1"/>
  <c r="DH9" i="7"/>
  <c r="AI11" i="7" s="1"/>
  <c r="DG9" i="7"/>
  <c r="F16" i="7" s="1"/>
  <c r="DF9" i="7"/>
  <c r="CZ9" i="7"/>
  <c r="H15" i="7" s="1"/>
  <c r="CY9" i="7"/>
  <c r="CX9" i="7"/>
  <c r="AH11" i="7" s="1"/>
  <c r="CW9" i="7"/>
  <c r="F15" i="7" s="1"/>
  <c r="CV9" i="7"/>
  <c r="CO9" i="7"/>
  <c r="CN9" i="7"/>
  <c r="CM9" i="7"/>
  <c r="AG11" i="7" s="1"/>
  <c r="CK9" i="7"/>
  <c r="CJ9" i="7"/>
  <c r="CI9" i="7"/>
  <c r="BX9" i="7"/>
  <c r="BU9" i="7"/>
  <c r="BQ9" i="7"/>
  <c r="BM9" i="7"/>
  <c r="BI9" i="7"/>
  <c r="BE9" i="7"/>
  <c r="BA9" i="7"/>
  <c r="AW9" i="7"/>
  <c r="N9" i="7"/>
  <c r="K9" i="7"/>
  <c r="NC8" i="7"/>
  <c r="NB8" i="7"/>
  <c r="NB9" i="7" s="1"/>
  <c r="NB10" i="7" s="1"/>
  <c r="NB11" i="7" s="1"/>
  <c r="NB12" i="7" s="1"/>
  <c r="NB13" i="7" s="1"/>
  <c r="NB14" i="7" s="1"/>
  <c r="NB15" i="7" s="1"/>
  <c r="NB16" i="7" s="1"/>
  <c r="NB17" i="7" s="1"/>
  <c r="NB18" i="7" s="1"/>
  <c r="NB19" i="7" s="1"/>
  <c r="NB20" i="7" s="1"/>
  <c r="NB21" i="7" s="1"/>
  <c r="NB22" i="7" s="1"/>
  <c r="NB23" i="7" s="1"/>
  <c r="NB24" i="7" s="1"/>
  <c r="NB25" i="7" s="1"/>
  <c r="NB26" i="7" s="1"/>
  <c r="NB27" i="7" s="1"/>
  <c r="NB28" i="7" s="1"/>
  <c r="NB29" i="7" s="1"/>
  <c r="NB30" i="7" s="1"/>
  <c r="NB31" i="7" s="1"/>
  <c r="NB32" i="7" s="1"/>
  <c r="NB34" i="7" s="1"/>
  <c r="NB35" i="7" s="1"/>
  <c r="MR8" i="7"/>
  <c r="MR9" i="7" s="1"/>
  <c r="MR10" i="7" s="1"/>
  <c r="MR11" i="7" s="1"/>
  <c r="MR12" i="7" s="1"/>
  <c r="MR13" i="7" s="1"/>
  <c r="MR14" i="7" s="1"/>
  <c r="MR15" i="7" s="1"/>
  <c r="MR16" i="7" s="1"/>
  <c r="MR17" i="7" s="1"/>
  <c r="MR18" i="7" s="1"/>
  <c r="MR19" i="7" s="1"/>
  <c r="MR20" i="7" s="1"/>
  <c r="MR21" i="7" s="1"/>
  <c r="MR22" i="7" s="1"/>
  <c r="MR23" i="7" s="1"/>
  <c r="MR24" i="7" s="1"/>
  <c r="MR25" i="7" s="1"/>
  <c r="MR26" i="7" s="1"/>
  <c r="MR27" i="7" s="1"/>
  <c r="MR28" i="7" s="1"/>
  <c r="MR29" i="7" s="1"/>
  <c r="MR30" i="7" s="1"/>
  <c r="MR31" i="7" s="1"/>
  <c r="MR32" i="7" s="1"/>
  <c r="MR34" i="7" s="1"/>
  <c r="MR35" i="7" s="1"/>
  <c r="KS8" i="7"/>
  <c r="KQ8" i="7"/>
  <c r="KP8" i="7"/>
  <c r="KO8" i="7"/>
  <c r="KN8" i="7"/>
  <c r="KJ8" i="7"/>
  <c r="JY8" i="7"/>
  <c r="JW8" i="7"/>
  <c r="JX8" i="7" s="1"/>
  <c r="KA8" i="7" s="1"/>
  <c r="LA9" i="7" s="1"/>
  <c r="LJ9" i="7" s="1"/>
  <c r="JO8" i="7"/>
  <c r="MC8" i="7" s="1"/>
  <c r="IP8" i="7"/>
  <c r="LZ8" i="7" s="1"/>
  <c r="MF8" i="7" s="1"/>
  <c r="HZ8" i="7"/>
  <c r="HY8" i="7"/>
  <c r="IW8" i="7" s="1"/>
  <c r="JD8" i="7" s="1"/>
  <c r="LH9" i="7" s="1"/>
  <c r="HN8" i="7"/>
  <c r="HJ8" i="7"/>
  <c r="HA8" i="7"/>
  <c r="GW8" i="7"/>
  <c r="GN8" i="7"/>
  <c r="GJ8" i="7"/>
  <c r="GA8" i="7"/>
  <c r="FI8" i="7"/>
  <c r="FC8" i="7"/>
  <c r="FC9" i="7" s="1"/>
  <c r="FC10" i="7" s="1"/>
  <c r="FC11" i="7" s="1"/>
  <c r="FC12" i="7" s="1"/>
  <c r="FC13" i="7" s="1"/>
  <c r="FC14" i="7" s="1"/>
  <c r="FC15" i="7" s="1"/>
  <c r="FC16" i="7" s="1"/>
  <c r="FC17" i="7" s="1"/>
  <c r="FC18" i="7" s="1"/>
  <c r="FC19" i="7" s="1"/>
  <c r="FC20" i="7" s="1"/>
  <c r="FC21" i="7" s="1"/>
  <c r="FC22" i="7" s="1"/>
  <c r="FC23" i="7" s="1"/>
  <c r="FC24" i="7" s="1"/>
  <c r="FC25" i="7" s="1"/>
  <c r="FC26" i="7" s="1"/>
  <c r="FC27" i="7" s="1"/>
  <c r="FC28" i="7" s="1"/>
  <c r="FC29" i="7" s="1"/>
  <c r="FC30" i="7" s="1"/>
  <c r="FC31" i="7" s="1"/>
  <c r="FC32" i="7" s="1"/>
  <c r="FC33" i="7" s="1"/>
  <c r="FC34" i="7" s="1"/>
  <c r="FC35" i="7" s="1"/>
  <c r="FC36" i="7" s="1"/>
  <c r="EV8" i="7"/>
  <c r="ER8" i="7"/>
  <c r="EI8" i="7"/>
  <c r="EE8" i="7"/>
  <c r="CP8" i="7"/>
  <c r="CL8" i="7"/>
  <c r="BX8" i="7"/>
  <c r="BU8" i="7"/>
  <c r="BQ8" i="7"/>
  <c r="BM8" i="7"/>
  <c r="BI8" i="7"/>
  <c r="BE8" i="7"/>
  <c r="BA8" i="7"/>
  <c r="AW8" i="7"/>
  <c r="AE8" i="7"/>
  <c r="AE9" i="7" s="1"/>
  <c r="AE10" i="7" s="1"/>
  <c r="AE11" i="7" s="1"/>
  <c r="AE12" i="7" s="1"/>
  <c r="AE13" i="7" s="1"/>
  <c r="AE14" i="7" s="1"/>
  <c r="AE15" i="7" s="1"/>
  <c r="AE16" i="7" s="1"/>
  <c r="AE17" i="7" s="1"/>
  <c r="AE18" i="7" s="1"/>
  <c r="AE19" i="7" s="1"/>
  <c r="AE20" i="7" s="1"/>
  <c r="AE21" i="7" s="1"/>
  <c r="N8" i="7"/>
  <c r="L8" i="7"/>
  <c r="K8" i="7"/>
  <c r="M8" i="7" s="1"/>
  <c r="H8" i="7"/>
  <c r="F8" i="7"/>
  <c r="BY8" i="7" s="1"/>
  <c r="CB8" i="7" s="1"/>
  <c r="CC8" i="7" s="1"/>
  <c r="NC7" i="7"/>
  <c r="ML7" i="7"/>
  <c r="ML8" i="7" s="1"/>
  <c r="ML9" i="7" s="1"/>
  <c r="ML10" i="7" s="1"/>
  <c r="ML11" i="7" s="1"/>
  <c r="ML12" i="7" s="1"/>
  <c r="ML13" i="7" s="1"/>
  <c r="KY7" i="7"/>
  <c r="KY8" i="7" s="1"/>
  <c r="KY9" i="7" s="1"/>
  <c r="KY10" i="7" s="1"/>
  <c r="KY11" i="7" s="1"/>
  <c r="KY12" i="7" s="1"/>
  <c r="KY13" i="7" s="1"/>
  <c r="KY14" i="7" s="1"/>
  <c r="KY15" i="7" s="1"/>
  <c r="KY16" i="7" s="1"/>
  <c r="KY17" i="7" s="1"/>
  <c r="KY18" i="7" s="1"/>
  <c r="KY19" i="7" s="1"/>
  <c r="KY20" i="7" s="1"/>
  <c r="KY21" i="7" s="1"/>
  <c r="KY22" i="7" s="1"/>
  <c r="KY23" i="7" s="1"/>
  <c r="KY24" i="7" s="1"/>
  <c r="KY25" i="7" s="1"/>
  <c r="KY26" i="7" s="1"/>
  <c r="KY27" i="7" s="1"/>
  <c r="KY28" i="7" s="1"/>
  <c r="KS7" i="7"/>
  <c r="KQ7" i="7"/>
  <c r="KP7" i="7"/>
  <c r="KO7" i="7"/>
  <c r="KN7" i="7"/>
  <c r="KJ7" i="7"/>
  <c r="JY7" i="7"/>
  <c r="JX7" i="7"/>
  <c r="JW7" i="7"/>
  <c r="JO7" i="7"/>
  <c r="MC7" i="7" s="1"/>
  <c r="IP7" i="7"/>
  <c r="LZ7" i="7" s="1"/>
  <c r="MF7" i="7" s="1"/>
  <c r="HZ7" i="7"/>
  <c r="HY7" i="7"/>
  <c r="IW7" i="7" s="1"/>
  <c r="JD7" i="7" s="1"/>
  <c r="HN7" i="7"/>
  <c r="HJ7" i="7"/>
  <c r="GW7" i="7"/>
  <c r="GN7" i="7"/>
  <c r="GJ7" i="7"/>
  <c r="GA7" i="7"/>
  <c r="FI7" i="7"/>
  <c r="EV7" i="7"/>
  <c r="ER7" i="7"/>
  <c r="EI7" i="7"/>
  <c r="EE7" i="7"/>
  <c r="CP7" i="7"/>
  <c r="CL7" i="7"/>
  <c r="BX7" i="7"/>
  <c r="BU7" i="7"/>
  <c r="BQ7" i="7"/>
  <c r="BM7" i="7"/>
  <c r="BI7" i="7"/>
  <c r="BE7" i="7"/>
  <c r="BA7" i="7"/>
  <c r="AW7" i="7"/>
  <c r="AI7" i="7"/>
  <c r="AI8" i="7" s="1"/>
  <c r="AH7" i="7"/>
  <c r="AH8" i="7" s="1"/>
  <c r="AG7" i="7"/>
  <c r="AG8" i="7" s="1"/>
  <c r="AA7" i="7"/>
  <c r="AA8" i="7" s="1"/>
  <c r="V7" i="7"/>
  <c r="V8" i="7" s="1"/>
  <c r="V10" i="7" s="1"/>
  <c r="V11" i="7" s="1"/>
  <c r="V12" i="7" s="1"/>
  <c r="V14" i="7" s="1"/>
  <c r="V15" i="7" s="1"/>
  <c r="V16" i="7" s="1"/>
  <c r="V18" i="7" s="1"/>
  <c r="V19" i="7" s="1"/>
  <c r="V20" i="7" s="1"/>
  <c r="N7" i="7"/>
  <c r="K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4" i="7" s="1"/>
  <c r="B25" i="7" s="1"/>
  <c r="KS6" i="7"/>
  <c r="KQ6" i="7"/>
  <c r="KP6" i="7"/>
  <c r="KP26" i="7" s="1"/>
  <c r="KQ27" i="7" s="1"/>
  <c r="KO6" i="7"/>
  <c r="KN6" i="7"/>
  <c r="KJ6" i="7"/>
  <c r="JY6" i="7"/>
  <c r="JW6" i="7"/>
  <c r="JO6" i="7"/>
  <c r="MC6" i="7" s="1"/>
  <c r="IP6" i="7"/>
  <c r="LZ6" i="7" s="1"/>
  <c r="HZ6" i="7"/>
  <c r="HY6" i="7"/>
  <c r="IW6" i="7" s="1"/>
  <c r="JD6" i="7" s="1"/>
  <c r="HN6" i="7"/>
  <c r="H24" i="7" s="1"/>
  <c r="HJ6" i="7"/>
  <c r="F24" i="7" s="1"/>
  <c r="HA6" i="7"/>
  <c r="GW6" i="7"/>
  <c r="GN6" i="7"/>
  <c r="GN12" i="7" s="1"/>
  <c r="HA13" i="7" s="1"/>
  <c r="GJ6" i="7"/>
  <c r="GJ12" i="7" s="1"/>
  <c r="GA6" i="7"/>
  <c r="GA14" i="7" s="1"/>
  <c r="EV6" i="7"/>
  <c r="ER6" i="7"/>
  <c r="ER9" i="7" s="1"/>
  <c r="F19" i="7" s="1"/>
  <c r="G19" i="7" s="1"/>
  <c r="EI6" i="7"/>
  <c r="EI9" i="7" s="1"/>
  <c r="H18" i="7" s="1"/>
  <c r="EE6" i="7"/>
  <c r="EE9" i="7" s="1"/>
  <c r="F18" i="7" s="1"/>
  <c r="DR6" i="7"/>
  <c r="CP6" i="7"/>
  <c r="CP9" i="7" s="1"/>
  <c r="H14" i="7" s="1"/>
  <c r="CL6" i="7"/>
  <c r="CL9" i="7" s="1"/>
  <c r="F14" i="7" s="1"/>
  <c r="KQ5" i="7"/>
  <c r="KI5" i="7"/>
  <c r="LF4" i="7"/>
  <c r="LH4" i="7" s="1"/>
  <c r="KP4" i="7"/>
  <c r="KK4" i="7"/>
  <c r="KJ4" i="7"/>
  <c r="IY4" i="7"/>
  <c r="II4" i="7"/>
  <c r="FL4" i="7"/>
  <c r="FJ4" i="7"/>
  <c r="AI4" i="7"/>
  <c r="AH4" i="7"/>
  <c r="AG4" i="7"/>
  <c r="CM3" i="7"/>
  <c r="CX3" i="7" s="1"/>
  <c r="CI3" i="7"/>
  <c r="CV3" i="7" s="1"/>
  <c r="GY35" i="6"/>
  <c r="GZ35" i="6" s="1"/>
  <c r="HA35" i="6" s="1"/>
  <c r="HB35" i="6" s="1"/>
  <c r="HC35" i="6" s="1"/>
  <c r="HA31" i="6"/>
  <c r="GJ31" i="6"/>
  <c r="GK31" i="6" s="1"/>
  <c r="GL31" i="6" s="1"/>
  <c r="GM31" i="6" s="1"/>
  <c r="GN31" i="6" s="1"/>
  <c r="GO31" i="6" s="1"/>
  <c r="GP31" i="6" s="1"/>
  <c r="GQ31" i="6" s="1"/>
  <c r="FZ31" i="6"/>
  <c r="GA31" i="6" s="1"/>
  <c r="GB31" i="6" s="1"/>
  <c r="FU31" i="6"/>
  <c r="FV31" i="6" s="1"/>
  <c r="FW31" i="6" s="1"/>
  <c r="FX31" i="6" s="1"/>
  <c r="AS31" i="6"/>
  <c r="AT31" i="6" s="1"/>
  <c r="AU31" i="6" s="1"/>
  <c r="AV31" i="6" s="1"/>
  <c r="AW31" i="6" s="1"/>
  <c r="AX31" i="6" s="1"/>
  <c r="AZ31" i="6" s="1"/>
  <c r="Y30" i="6"/>
  <c r="FL31" i="6" s="1"/>
  <c r="FM31" i="6" s="1"/>
  <c r="N28" i="6"/>
  <c r="L28" i="6"/>
  <c r="JI27" i="6"/>
  <c r="JU27" i="6" s="1"/>
  <c r="JG27" i="6"/>
  <c r="IW27" i="6"/>
  <c r="HS27" i="6"/>
  <c r="HQ27" i="6"/>
  <c r="GV27" i="6"/>
  <c r="GZ27" i="6" s="1"/>
  <c r="GQ27" i="6"/>
  <c r="GG27" i="6"/>
  <c r="FI27" i="6"/>
  <c r="EN27" i="6"/>
  <c r="DW27" i="6"/>
  <c r="DH27" i="6"/>
  <c r="CI27" i="6"/>
  <c r="BL27" i="6"/>
  <c r="AT27" i="6"/>
  <c r="AQ27" i="6"/>
  <c r="AS27" i="6" s="1"/>
  <c r="V27" i="6"/>
  <c r="O27" i="6"/>
  <c r="M27" i="6"/>
  <c r="J27" i="6"/>
  <c r="JI26" i="6"/>
  <c r="JU26" i="6" s="1"/>
  <c r="JG26" i="6"/>
  <c r="HS26" i="6"/>
  <c r="HQ26" i="6"/>
  <c r="GV26" i="6"/>
  <c r="GZ26" i="6" s="1"/>
  <c r="GQ26" i="6"/>
  <c r="GG26" i="6"/>
  <c r="FI26" i="6"/>
  <c r="EN26" i="6"/>
  <c r="DW26" i="6"/>
  <c r="DH26" i="6"/>
  <c r="CI26" i="6"/>
  <c r="BL26" i="6"/>
  <c r="AT26" i="6"/>
  <c r="AS26" i="6"/>
  <c r="AQ26" i="6"/>
  <c r="V26" i="6"/>
  <c r="O26" i="6"/>
  <c r="M26" i="6"/>
  <c r="J26" i="6"/>
  <c r="JI25" i="6"/>
  <c r="JU25" i="6" s="1"/>
  <c r="JG25" i="6"/>
  <c r="HS25" i="6"/>
  <c r="HQ25" i="6"/>
  <c r="GV25" i="6"/>
  <c r="GZ25" i="6" s="1"/>
  <c r="GQ25" i="6"/>
  <c r="GG25" i="6"/>
  <c r="FI25" i="6"/>
  <c r="EN25" i="6"/>
  <c r="DW25" i="6"/>
  <c r="DH25" i="6"/>
  <c r="CI25" i="6"/>
  <c r="BL25" i="6"/>
  <c r="AT25" i="6"/>
  <c r="AQ25" i="6"/>
  <c r="AS25" i="6" s="1"/>
  <c r="V25" i="6"/>
  <c r="O25" i="6"/>
  <c r="M25" i="6"/>
  <c r="J25" i="6"/>
  <c r="JI24" i="6"/>
  <c r="JU24" i="6" s="1"/>
  <c r="JG24" i="6"/>
  <c r="IW24" i="6"/>
  <c r="HS24" i="6"/>
  <c r="HQ24" i="6"/>
  <c r="GV24" i="6"/>
  <c r="GZ24" i="6" s="1"/>
  <c r="GQ24" i="6"/>
  <c r="GG24" i="6"/>
  <c r="FI24" i="6"/>
  <c r="EN24" i="6"/>
  <c r="DW24" i="6"/>
  <c r="DH24" i="6"/>
  <c r="CI24" i="6"/>
  <c r="BL24" i="6"/>
  <c r="AT24" i="6"/>
  <c r="AQ24" i="6"/>
  <c r="AS24" i="6" s="1"/>
  <c r="V24" i="6"/>
  <c r="O24" i="6"/>
  <c r="M24" i="6"/>
  <c r="J24" i="6"/>
  <c r="JI23" i="6"/>
  <c r="JU23" i="6" s="1"/>
  <c r="JG23" i="6"/>
  <c r="IW23" i="6"/>
  <c r="HS23" i="6"/>
  <c r="HQ23" i="6"/>
  <c r="GV23" i="6"/>
  <c r="GZ23" i="6" s="1"/>
  <c r="GQ23" i="6"/>
  <c r="GG23" i="6"/>
  <c r="FI23" i="6"/>
  <c r="EN23" i="6"/>
  <c r="DW23" i="6"/>
  <c r="DH23" i="6"/>
  <c r="CI23" i="6"/>
  <c r="BL23" i="6"/>
  <c r="AT23" i="6"/>
  <c r="AQ23" i="6"/>
  <c r="AS23" i="6" s="1"/>
  <c r="V23" i="6"/>
  <c r="O23" i="6"/>
  <c r="M23" i="6"/>
  <c r="J23" i="6"/>
  <c r="JI22" i="6"/>
  <c r="JU22" i="6" s="1"/>
  <c r="JG22" i="6"/>
  <c r="HS22" i="6"/>
  <c r="HQ22" i="6"/>
  <c r="GV22" i="6"/>
  <c r="GZ22" i="6" s="1"/>
  <c r="GQ22" i="6"/>
  <c r="GG22" i="6"/>
  <c r="FI22" i="6"/>
  <c r="EN22" i="6"/>
  <c r="DW22" i="6"/>
  <c r="DH22" i="6"/>
  <c r="CI22" i="6"/>
  <c r="BL22" i="6"/>
  <c r="AT22" i="6"/>
  <c r="AQ22" i="6"/>
  <c r="AS22" i="6" s="1"/>
  <c r="V22" i="6"/>
  <c r="O22" i="6"/>
  <c r="M22" i="6"/>
  <c r="J22" i="6"/>
  <c r="JI21" i="6"/>
  <c r="JU21" i="6" s="1"/>
  <c r="JG21" i="6"/>
  <c r="HS21" i="6"/>
  <c r="HQ21" i="6"/>
  <c r="GV21" i="6"/>
  <c r="GZ21" i="6" s="1"/>
  <c r="GQ21" i="6"/>
  <c r="GG21" i="6"/>
  <c r="FI21" i="6"/>
  <c r="EN21" i="6"/>
  <c r="DW21" i="6"/>
  <c r="DH21" i="6"/>
  <c r="CI21" i="6"/>
  <c r="BL21" i="6"/>
  <c r="AT21" i="6"/>
  <c r="AQ21" i="6"/>
  <c r="AS21" i="6" s="1"/>
  <c r="V21" i="6"/>
  <c r="O21" i="6"/>
  <c r="M21" i="6"/>
  <c r="J21" i="6"/>
  <c r="JI20" i="6"/>
  <c r="JU20" i="6" s="1"/>
  <c r="JG20" i="6"/>
  <c r="HS20" i="6"/>
  <c r="HQ20" i="6"/>
  <c r="GV20" i="6"/>
  <c r="GZ20" i="6" s="1"/>
  <c r="GQ20" i="6"/>
  <c r="GG20" i="6"/>
  <c r="FI20" i="6"/>
  <c r="EN20" i="6"/>
  <c r="DW20" i="6"/>
  <c r="DH20" i="6"/>
  <c r="CI20" i="6"/>
  <c r="BL20" i="6"/>
  <c r="AT20" i="6"/>
  <c r="AQ20" i="6"/>
  <c r="AS20" i="6" s="1"/>
  <c r="V20" i="6"/>
  <c r="O20" i="6"/>
  <c r="M20" i="6"/>
  <c r="J20" i="6"/>
  <c r="JI19" i="6"/>
  <c r="JU19" i="6" s="1"/>
  <c r="JG19" i="6"/>
  <c r="HS19" i="6"/>
  <c r="HQ19" i="6"/>
  <c r="GV19" i="6"/>
  <c r="GZ19" i="6" s="1"/>
  <c r="GQ19" i="6"/>
  <c r="GG19" i="6"/>
  <c r="FI19" i="6"/>
  <c r="EN19" i="6"/>
  <c r="DW19" i="6"/>
  <c r="DH19" i="6"/>
  <c r="CI19" i="6"/>
  <c r="BL19" i="6"/>
  <c r="AT19" i="6"/>
  <c r="AQ19" i="6"/>
  <c r="AS19" i="6" s="1"/>
  <c r="V19" i="6"/>
  <c r="O19" i="6"/>
  <c r="J19" i="6"/>
  <c r="JI18" i="6"/>
  <c r="JU18" i="6" s="1"/>
  <c r="JG18" i="6"/>
  <c r="HS18" i="6"/>
  <c r="HQ18" i="6"/>
  <c r="GV18" i="6"/>
  <c r="GZ18" i="6" s="1"/>
  <c r="GQ18" i="6"/>
  <c r="GG18" i="6"/>
  <c r="FI18" i="6"/>
  <c r="EN18" i="6"/>
  <c r="DW18" i="6"/>
  <c r="DH18" i="6"/>
  <c r="CI18" i="6"/>
  <c r="BL18" i="6"/>
  <c r="AT18" i="6"/>
  <c r="AQ18" i="6"/>
  <c r="AS18" i="6" s="1"/>
  <c r="V18" i="6"/>
  <c r="O18" i="6"/>
  <c r="M18" i="6"/>
  <c r="J18" i="6"/>
  <c r="JI17" i="6"/>
  <c r="JU17" i="6" s="1"/>
  <c r="JG17" i="6"/>
  <c r="IW17" i="6"/>
  <c r="HS17" i="6"/>
  <c r="HQ17" i="6"/>
  <c r="GV17" i="6"/>
  <c r="GZ17" i="6" s="1"/>
  <c r="GQ17" i="6"/>
  <c r="GG17" i="6"/>
  <c r="FI17" i="6"/>
  <c r="EN17" i="6"/>
  <c r="DW17" i="6"/>
  <c r="DH17" i="6"/>
  <c r="CI17" i="6"/>
  <c r="BL17" i="6"/>
  <c r="AT17" i="6"/>
  <c r="AQ17" i="6"/>
  <c r="AS17" i="6" s="1"/>
  <c r="V17" i="6"/>
  <c r="O17" i="6"/>
  <c r="M17" i="6"/>
  <c r="J17" i="6"/>
  <c r="JI16" i="6"/>
  <c r="JU16" i="6" s="1"/>
  <c r="JG16" i="6"/>
  <c r="HS16" i="6"/>
  <c r="HQ16" i="6"/>
  <c r="GV16" i="6"/>
  <c r="GZ16" i="6" s="1"/>
  <c r="GQ16" i="6"/>
  <c r="GG16" i="6"/>
  <c r="FI16" i="6"/>
  <c r="EN16" i="6"/>
  <c r="DW16" i="6"/>
  <c r="DH16" i="6"/>
  <c r="CI16" i="6"/>
  <c r="BL16" i="6"/>
  <c r="AT16" i="6"/>
  <c r="AQ16" i="6"/>
  <c r="AS16" i="6" s="1"/>
  <c r="V16" i="6"/>
  <c r="O16" i="6"/>
  <c r="M16" i="6"/>
  <c r="J16" i="6"/>
  <c r="JI15" i="6"/>
  <c r="JU15" i="6" s="1"/>
  <c r="JG15" i="6"/>
  <c r="IW15" i="6"/>
  <c r="HS15" i="6"/>
  <c r="HQ15" i="6"/>
  <c r="GV15" i="6"/>
  <c r="GZ15" i="6" s="1"/>
  <c r="GQ15" i="6"/>
  <c r="GG15" i="6"/>
  <c r="FI15" i="6"/>
  <c r="EN15" i="6"/>
  <c r="DW15" i="6"/>
  <c r="DH15" i="6"/>
  <c r="CI15" i="6"/>
  <c r="BL15" i="6"/>
  <c r="AT15" i="6"/>
  <c r="AQ15" i="6"/>
  <c r="AS15" i="6" s="1"/>
  <c r="V15" i="6"/>
  <c r="O15" i="6"/>
  <c r="M15" i="6"/>
  <c r="J15" i="6"/>
  <c r="JI14" i="6"/>
  <c r="JU14" i="6" s="1"/>
  <c r="JG14" i="6"/>
  <c r="HS14" i="6"/>
  <c r="HQ14" i="6"/>
  <c r="GV14" i="6"/>
  <c r="GZ14" i="6" s="1"/>
  <c r="GQ14" i="6"/>
  <c r="GG14" i="6"/>
  <c r="FI14" i="6"/>
  <c r="EN14" i="6"/>
  <c r="DW14" i="6"/>
  <c r="DH14" i="6"/>
  <c r="CI14" i="6"/>
  <c r="BL14" i="6"/>
  <c r="AT14" i="6"/>
  <c r="AQ14" i="6"/>
  <c r="AS14" i="6" s="1"/>
  <c r="V14" i="6"/>
  <c r="O14" i="6"/>
  <c r="M14" i="6"/>
  <c r="J14" i="6"/>
  <c r="JI13" i="6"/>
  <c r="JU13" i="6" s="1"/>
  <c r="JG13" i="6"/>
  <c r="HS13" i="6"/>
  <c r="HQ13" i="6"/>
  <c r="GV13" i="6"/>
  <c r="GZ13" i="6" s="1"/>
  <c r="GQ13" i="6"/>
  <c r="GG13" i="6"/>
  <c r="FQ13" i="6"/>
  <c r="FI13" i="6"/>
  <c r="EN13" i="6"/>
  <c r="DW13" i="6"/>
  <c r="DH13" i="6"/>
  <c r="CI13" i="6"/>
  <c r="BL13" i="6"/>
  <c r="AT13" i="6"/>
  <c r="AQ13" i="6"/>
  <c r="AS13" i="6" s="1"/>
  <c r="V13" i="6"/>
  <c r="O13" i="6"/>
  <c r="M13" i="6"/>
  <c r="J13" i="6"/>
  <c r="E13" i="6"/>
  <c r="JI12" i="6"/>
  <c r="JU12" i="6" s="1"/>
  <c r="JG12" i="6"/>
  <c r="HS12" i="6"/>
  <c r="HQ12" i="6"/>
  <c r="GV12" i="6"/>
  <c r="GZ12" i="6" s="1"/>
  <c r="GQ12" i="6"/>
  <c r="GG12" i="6"/>
  <c r="FI12" i="6"/>
  <c r="EN12" i="6"/>
  <c r="DW12" i="6"/>
  <c r="DH12" i="6"/>
  <c r="CI12" i="6"/>
  <c r="BL12" i="6"/>
  <c r="AT12" i="6"/>
  <c r="AQ12" i="6"/>
  <c r="AS12" i="6" s="1"/>
  <c r="V12" i="6"/>
  <c r="O12" i="6"/>
  <c r="M12" i="6"/>
  <c r="J12" i="6"/>
  <c r="JI11" i="6"/>
  <c r="JU11" i="6" s="1"/>
  <c r="JG11" i="6"/>
  <c r="HS11" i="6"/>
  <c r="HQ11" i="6"/>
  <c r="GV11" i="6"/>
  <c r="GZ11" i="6" s="1"/>
  <c r="GQ11" i="6"/>
  <c r="GG11" i="6"/>
  <c r="FI11" i="6"/>
  <c r="EN11" i="6"/>
  <c r="DW11" i="6"/>
  <c r="DH11" i="6"/>
  <c r="CI11" i="6"/>
  <c r="BL11" i="6"/>
  <c r="AT11" i="6"/>
  <c r="AQ11" i="6"/>
  <c r="AS11" i="6" s="1"/>
  <c r="V11" i="6"/>
  <c r="O11" i="6"/>
  <c r="M11" i="6"/>
  <c r="J11" i="6"/>
  <c r="JI10" i="6"/>
  <c r="JU10" i="6" s="1"/>
  <c r="JG10" i="6"/>
  <c r="HS10" i="6"/>
  <c r="HQ10" i="6"/>
  <c r="GV10" i="6"/>
  <c r="GZ10" i="6" s="1"/>
  <c r="GQ10" i="6"/>
  <c r="GG10" i="6"/>
  <c r="FI10" i="6"/>
  <c r="EN10" i="6"/>
  <c r="DH10" i="6"/>
  <c r="CI10" i="6"/>
  <c r="BL10" i="6"/>
  <c r="AT10" i="6"/>
  <c r="AQ10" i="6"/>
  <c r="AS10" i="6" s="1"/>
  <c r="V10" i="6"/>
  <c r="O10" i="6"/>
  <c r="J10" i="6"/>
  <c r="JI9" i="6"/>
  <c r="JU9" i="6" s="1"/>
  <c r="JG9" i="6"/>
  <c r="HS9" i="6"/>
  <c r="HQ9" i="6"/>
  <c r="GV9" i="6"/>
  <c r="GZ9" i="6" s="1"/>
  <c r="GQ9" i="6"/>
  <c r="GG9" i="6"/>
  <c r="FI9" i="6"/>
  <c r="EN9" i="6"/>
  <c r="DW9" i="6"/>
  <c r="DH9" i="6"/>
  <c r="CI9" i="6"/>
  <c r="BY9" i="6"/>
  <c r="BL9" i="6"/>
  <c r="AT9" i="6"/>
  <c r="AQ9" i="6"/>
  <c r="AS9" i="6" s="1"/>
  <c r="V9" i="6"/>
  <c r="O9" i="6"/>
  <c r="M9" i="6"/>
  <c r="J9" i="6"/>
  <c r="JI8" i="6"/>
  <c r="JU8" i="6" s="1"/>
  <c r="JG8" i="6"/>
  <c r="IW8" i="6"/>
  <c r="HS8" i="6"/>
  <c r="HQ8" i="6"/>
  <c r="HA8" i="6"/>
  <c r="GV8" i="6"/>
  <c r="GZ8" i="6" s="1"/>
  <c r="IS8" i="6" s="1"/>
  <c r="IV8" i="6" s="1"/>
  <c r="GQ8" i="6"/>
  <c r="GG8" i="6"/>
  <c r="FI8" i="6"/>
  <c r="EN8" i="6"/>
  <c r="DW8" i="6"/>
  <c r="DH8" i="6"/>
  <c r="CI8" i="6"/>
  <c r="BZ8" i="6"/>
  <c r="BL8" i="6"/>
  <c r="AT8" i="6"/>
  <c r="AQ8" i="6"/>
  <c r="AS8" i="6" s="1"/>
  <c r="V8" i="6"/>
  <c r="O8" i="6"/>
  <c r="M8" i="6"/>
  <c r="J8" i="6"/>
  <c r="JI7" i="6"/>
  <c r="JU7" i="6" s="1"/>
  <c r="JG7" i="6"/>
  <c r="HS7" i="6"/>
  <c r="HQ7" i="6"/>
  <c r="GV7" i="6"/>
  <c r="GZ7" i="6" s="1"/>
  <c r="GQ7" i="6"/>
  <c r="GG7" i="6"/>
  <c r="FI7" i="6"/>
  <c r="EN7" i="6"/>
  <c r="EG7" i="6"/>
  <c r="EH7" i="6" s="1"/>
  <c r="DW7" i="6"/>
  <c r="DH7" i="6"/>
  <c r="CI7" i="6"/>
  <c r="BZ7" i="6"/>
  <c r="BL7" i="6"/>
  <c r="AT7" i="6"/>
  <c r="AQ7" i="6"/>
  <c r="AS7" i="6" s="1"/>
  <c r="V7" i="6"/>
  <c r="O7" i="6"/>
  <c r="M7" i="6"/>
  <c r="J7" i="6"/>
  <c r="JI6" i="6"/>
  <c r="JU6" i="6" s="1"/>
  <c r="JG6" i="6"/>
  <c r="HS6" i="6"/>
  <c r="HQ6" i="6"/>
  <c r="GV6" i="6"/>
  <c r="GZ6" i="6" s="1"/>
  <c r="GQ6" i="6"/>
  <c r="GG6" i="6"/>
  <c r="FI6" i="6"/>
  <c r="EN6" i="6"/>
  <c r="EH6" i="6"/>
  <c r="DW6" i="6"/>
  <c r="DH6" i="6"/>
  <c r="CI6" i="6"/>
  <c r="BZ6" i="6"/>
  <c r="BL6" i="6"/>
  <c r="BF6" i="6"/>
  <c r="AT6" i="6"/>
  <c r="AQ6" i="6"/>
  <c r="AS6" i="6" s="1"/>
  <c r="V6" i="6"/>
  <c r="O6" i="6"/>
  <c r="M6" i="6"/>
  <c r="J6" i="6"/>
  <c r="JI5" i="6"/>
  <c r="JU5" i="6" s="1"/>
  <c r="JG5" i="6"/>
  <c r="JF5" i="6"/>
  <c r="JF6" i="6" s="1"/>
  <c r="JF7" i="6" s="1"/>
  <c r="JF8" i="6" s="1"/>
  <c r="JF9" i="6" s="1"/>
  <c r="JF10" i="6" s="1"/>
  <c r="JF11" i="6" s="1"/>
  <c r="JF12" i="6" s="1"/>
  <c r="JF13" i="6" s="1"/>
  <c r="JF14" i="6" s="1"/>
  <c r="JF15" i="6" s="1"/>
  <c r="JF16" i="6" s="1"/>
  <c r="JF17" i="6" s="1"/>
  <c r="JF18" i="6" s="1"/>
  <c r="JF19" i="6" s="1"/>
  <c r="JF20" i="6" s="1"/>
  <c r="JF21" i="6" s="1"/>
  <c r="JF22" i="6" s="1"/>
  <c r="JF23" i="6" s="1"/>
  <c r="JF24" i="6" s="1"/>
  <c r="JF25" i="6" s="1"/>
  <c r="JF26" i="6" s="1"/>
  <c r="JF27" i="6" s="1"/>
  <c r="HS5" i="6"/>
  <c r="HQ5" i="6"/>
  <c r="HP5" i="6"/>
  <c r="HP6" i="6" s="1"/>
  <c r="HP7" i="6" s="1"/>
  <c r="HP8" i="6" s="1"/>
  <c r="HP9" i="6" s="1"/>
  <c r="HP10" i="6" s="1"/>
  <c r="HP11" i="6" s="1"/>
  <c r="HP12" i="6" s="1"/>
  <c r="HP13" i="6" s="1"/>
  <c r="HP14" i="6" s="1"/>
  <c r="HP15" i="6" s="1"/>
  <c r="HP16" i="6" s="1"/>
  <c r="HP17" i="6" s="1"/>
  <c r="HP18" i="6" s="1"/>
  <c r="HP19" i="6" s="1"/>
  <c r="HP20" i="6" s="1"/>
  <c r="HP21" i="6" s="1"/>
  <c r="HP22" i="6" s="1"/>
  <c r="HP23" i="6" s="1"/>
  <c r="HP24" i="6" s="1"/>
  <c r="HP25" i="6" s="1"/>
  <c r="HP26" i="6" s="1"/>
  <c r="HP27" i="6" s="1"/>
  <c r="GV5" i="6"/>
  <c r="GZ5" i="6" s="1"/>
  <c r="GU5" i="6"/>
  <c r="GU6" i="6" s="1"/>
  <c r="GU7" i="6" s="1"/>
  <c r="GU8" i="6" s="1"/>
  <c r="GU9" i="6" s="1"/>
  <c r="GU10" i="6" s="1"/>
  <c r="GU11" i="6" s="1"/>
  <c r="GU12" i="6" s="1"/>
  <c r="GU13" i="6" s="1"/>
  <c r="GU14" i="6" s="1"/>
  <c r="GU15" i="6" s="1"/>
  <c r="GU16" i="6" s="1"/>
  <c r="GU17" i="6" s="1"/>
  <c r="GU18" i="6" s="1"/>
  <c r="GU19" i="6" s="1"/>
  <c r="GU20" i="6" s="1"/>
  <c r="GU21" i="6" s="1"/>
  <c r="GU22" i="6" s="1"/>
  <c r="GU23" i="6" s="1"/>
  <c r="GU24" i="6" s="1"/>
  <c r="GU25" i="6" s="1"/>
  <c r="GU26" i="6" s="1"/>
  <c r="GU27" i="6" s="1"/>
  <c r="GQ5" i="6"/>
  <c r="GG5" i="6"/>
  <c r="GF5" i="6"/>
  <c r="GF6" i="6" s="1"/>
  <c r="GF7" i="6" s="1"/>
  <c r="GF8" i="6" s="1"/>
  <c r="GF9" i="6" s="1"/>
  <c r="GF10" i="6" s="1"/>
  <c r="GF11" i="6" s="1"/>
  <c r="GF12" i="6" s="1"/>
  <c r="GF13" i="6" s="1"/>
  <c r="GF14" i="6" s="1"/>
  <c r="GF15" i="6" s="1"/>
  <c r="GF16" i="6" s="1"/>
  <c r="GF17" i="6" s="1"/>
  <c r="GF18" i="6" s="1"/>
  <c r="GF19" i="6" s="1"/>
  <c r="GF20" i="6" s="1"/>
  <c r="GF21" i="6" s="1"/>
  <c r="GF22" i="6" s="1"/>
  <c r="GF23" i="6" s="1"/>
  <c r="GF24" i="6" s="1"/>
  <c r="GF25" i="6" s="1"/>
  <c r="GF26" i="6" s="1"/>
  <c r="GF27" i="6" s="1"/>
  <c r="FQ5" i="6"/>
  <c r="FI5" i="6"/>
  <c r="FH5" i="6"/>
  <c r="FH6" i="6" s="1"/>
  <c r="FH7" i="6" s="1"/>
  <c r="FH8" i="6" s="1"/>
  <c r="FH9" i="6" s="1"/>
  <c r="FH10" i="6" s="1"/>
  <c r="FH11" i="6" s="1"/>
  <c r="FH12" i="6" s="1"/>
  <c r="FH13" i="6" s="1"/>
  <c r="FH14" i="6" s="1"/>
  <c r="FH15" i="6" s="1"/>
  <c r="FH16" i="6" s="1"/>
  <c r="FH17" i="6" s="1"/>
  <c r="FH18" i="6" s="1"/>
  <c r="FH19" i="6" s="1"/>
  <c r="FH20" i="6" s="1"/>
  <c r="FH21" i="6" s="1"/>
  <c r="FH22" i="6" s="1"/>
  <c r="FH23" i="6" s="1"/>
  <c r="FH24" i="6" s="1"/>
  <c r="FH25" i="6" s="1"/>
  <c r="FH26" i="6" s="1"/>
  <c r="FH27" i="6" s="1"/>
  <c r="FH28" i="6" s="1"/>
  <c r="EN5" i="6"/>
  <c r="EM5" i="6"/>
  <c r="EM6" i="6" s="1"/>
  <c r="EM7" i="6" s="1"/>
  <c r="EM8" i="6" s="1"/>
  <c r="EM9" i="6" s="1"/>
  <c r="EM10" i="6" s="1"/>
  <c r="EM11" i="6" s="1"/>
  <c r="EM12" i="6" s="1"/>
  <c r="EM13" i="6" s="1"/>
  <c r="EM14" i="6" s="1"/>
  <c r="EM15" i="6" s="1"/>
  <c r="EM16" i="6" s="1"/>
  <c r="EM17" i="6" s="1"/>
  <c r="EM18" i="6" s="1"/>
  <c r="EM19" i="6" s="1"/>
  <c r="EM20" i="6" s="1"/>
  <c r="EM21" i="6" s="1"/>
  <c r="EM22" i="6" s="1"/>
  <c r="EM23" i="6" s="1"/>
  <c r="EM24" i="6" s="1"/>
  <c r="EM25" i="6" s="1"/>
  <c r="EM26" i="6" s="1"/>
  <c r="EM27" i="6" s="1"/>
  <c r="EM28" i="6" s="1"/>
  <c r="EH5" i="6"/>
  <c r="DW5" i="6"/>
  <c r="DV5" i="6"/>
  <c r="DV6" i="6" s="1"/>
  <c r="DV7" i="6" s="1"/>
  <c r="DV8" i="6" s="1"/>
  <c r="DV9" i="6" s="1"/>
  <c r="DV10" i="6" s="1"/>
  <c r="DV11" i="6" s="1"/>
  <c r="DV12" i="6" s="1"/>
  <c r="DV13" i="6" s="1"/>
  <c r="DV14" i="6" s="1"/>
  <c r="DV15" i="6" s="1"/>
  <c r="DV16" i="6" s="1"/>
  <c r="DV17" i="6" s="1"/>
  <c r="DV18" i="6" s="1"/>
  <c r="DV19" i="6" s="1"/>
  <c r="DV20" i="6" s="1"/>
  <c r="DV21" i="6" s="1"/>
  <c r="DV22" i="6" s="1"/>
  <c r="DV23" i="6" s="1"/>
  <c r="DV24" i="6" s="1"/>
  <c r="DV25" i="6" s="1"/>
  <c r="DV26" i="6" s="1"/>
  <c r="DV27" i="6" s="1"/>
  <c r="DV28" i="6" s="1"/>
  <c r="DH5" i="6"/>
  <c r="DG5" i="6"/>
  <c r="DG6" i="6" s="1"/>
  <c r="DG7" i="6" s="1"/>
  <c r="DG8" i="6" s="1"/>
  <c r="DG9" i="6" s="1"/>
  <c r="DG10" i="6" s="1"/>
  <c r="DG11" i="6" s="1"/>
  <c r="DG12" i="6" s="1"/>
  <c r="DG13" i="6" s="1"/>
  <c r="DG14" i="6" s="1"/>
  <c r="DG15" i="6" s="1"/>
  <c r="DG16" i="6" s="1"/>
  <c r="DG17" i="6" s="1"/>
  <c r="DG18" i="6" s="1"/>
  <c r="DG19" i="6" s="1"/>
  <c r="DG20" i="6" s="1"/>
  <c r="DG21" i="6" s="1"/>
  <c r="DG22" i="6" s="1"/>
  <c r="DG23" i="6" s="1"/>
  <c r="DG24" i="6" s="1"/>
  <c r="DG25" i="6" s="1"/>
  <c r="DG26" i="6" s="1"/>
  <c r="DG27" i="6" s="1"/>
  <c r="DG28" i="6" s="1"/>
  <c r="CU5" i="6"/>
  <c r="CI5" i="6"/>
  <c r="CH5" i="6"/>
  <c r="CH6" i="6" s="1"/>
  <c r="CH7" i="6" s="1"/>
  <c r="CH8" i="6" s="1"/>
  <c r="CH9" i="6" s="1"/>
  <c r="CH10" i="6" s="1"/>
  <c r="CH11" i="6" s="1"/>
  <c r="CH12" i="6" s="1"/>
  <c r="CH13" i="6" s="1"/>
  <c r="CH14" i="6" s="1"/>
  <c r="CH15" i="6" s="1"/>
  <c r="CH16" i="6" s="1"/>
  <c r="CH17" i="6" s="1"/>
  <c r="CH18" i="6" s="1"/>
  <c r="CH19" i="6" s="1"/>
  <c r="CH20" i="6" s="1"/>
  <c r="CH21" i="6" s="1"/>
  <c r="CH22" i="6" s="1"/>
  <c r="CH23" i="6" s="1"/>
  <c r="CH24" i="6" s="1"/>
  <c r="CH25" i="6" s="1"/>
  <c r="CH26" i="6" s="1"/>
  <c r="CH27" i="6" s="1"/>
  <c r="CH28" i="6" s="1"/>
  <c r="BZ5" i="6"/>
  <c r="BW5" i="6"/>
  <c r="BW6" i="6" s="1"/>
  <c r="BW7" i="6" s="1"/>
  <c r="BW8" i="6" s="1"/>
  <c r="BL5" i="6"/>
  <c r="BK5" i="6"/>
  <c r="BK6" i="6" s="1"/>
  <c r="BK7" i="6" s="1"/>
  <c r="BK8" i="6" s="1"/>
  <c r="BK9" i="6" s="1"/>
  <c r="BK10" i="6" s="1"/>
  <c r="BK11" i="6" s="1"/>
  <c r="BK12" i="6" s="1"/>
  <c r="BK13" i="6" s="1"/>
  <c r="BK14" i="6" s="1"/>
  <c r="BK15" i="6" s="1"/>
  <c r="BK16" i="6" s="1"/>
  <c r="BK17" i="6" s="1"/>
  <c r="BK18" i="6" s="1"/>
  <c r="BK19" i="6" s="1"/>
  <c r="BK20" i="6" s="1"/>
  <c r="BK21" i="6" s="1"/>
  <c r="BK22" i="6" s="1"/>
  <c r="BK23" i="6" s="1"/>
  <c r="BK24" i="6" s="1"/>
  <c r="BK25" i="6" s="1"/>
  <c r="BK26" i="6" s="1"/>
  <c r="BK27" i="6" s="1"/>
  <c r="BK28" i="6" s="1"/>
  <c r="AT5" i="6"/>
  <c r="AQ5" i="6"/>
  <c r="AS5" i="6" s="1"/>
  <c r="AP5" i="6"/>
  <c r="AP6" i="6" s="1"/>
  <c r="AP7" i="6" s="1"/>
  <c r="AP8" i="6" s="1"/>
  <c r="AP9" i="6" s="1"/>
  <c r="AP10" i="6" s="1"/>
  <c r="AP11" i="6" s="1"/>
  <c r="AP12" i="6" s="1"/>
  <c r="AP13" i="6" s="1"/>
  <c r="AP14" i="6" s="1"/>
  <c r="AP15" i="6" s="1"/>
  <c r="AP16" i="6" s="1"/>
  <c r="AP17" i="6" s="1"/>
  <c r="AP18" i="6" s="1"/>
  <c r="AP19" i="6" s="1"/>
  <c r="AP20" i="6" s="1"/>
  <c r="AP21" i="6" s="1"/>
  <c r="AP22" i="6" s="1"/>
  <c r="AP23" i="6" s="1"/>
  <c r="AP24" i="6" s="1"/>
  <c r="AP25" i="6" s="1"/>
  <c r="AP26" i="6" s="1"/>
  <c r="AP27" i="6" s="1"/>
  <c r="AP28" i="6" s="1"/>
  <c r="AJ5" i="6"/>
  <c r="AJ6" i="6" s="1"/>
  <c r="AJ7" i="6" s="1"/>
  <c r="AC5" i="6"/>
  <c r="AC6" i="6" s="1"/>
  <c r="AC7" i="6" s="1"/>
  <c r="AC8" i="6" s="1"/>
  <c r="AC9" i="6" s="1"/>
  <c r="AC10" i="6" s="1"/>
  <c r="AC11" i="6" s="1"/>
  <c r="AC12" i="6" s="1"/>
  <c r="AC13" i="6" s="1"/>
  <c r="AC14" i="6" s="1"/>
  <c r="AC15" i="6" s="1"/>
  <c r="AC16" i="6" s="1"/>
  <c r="AC17" i="6" s="1"/>
  <c r="AC18" i="6" s="1"/>
  <c r="AC19" i="6" s="1"/>
  <c r="AC20" i="6" s="1"/>
  <c r="AC21" i="6" s="1"/>
  <c r="AC22" i="6" s="1"/>
  <c r="AC23" i="6" s="1"/>
  <c r="AC24" i="6" s="1"/>
  <c r="AC25" i="6" s="1"/>
  <c r="AC26" i="6" s="1"/>
  <c r="AC27" i="6" s="1"/>
  <c r="V5" i="6"/>
  <c r="U5" i="6"/>
  <c r="U6" i="6" s="1"/>
  <c r="U7" i="6" s="1"/>
  <c r="U8" i="6" s="1"/>
  <c r="U9" i="6" s="1"/>
  <c r="U10" i="6" s="1"/>
  <c r="U11" i="6" s="1"/>
  <c r="U12" i="6" s="1"/>
  <c r="U13" i="6" s="1"/>
  <c r="U14" i="6" s="1"/>
  <c r="U15" i="6" s="1"/>
  <c r="U16" i="6" s="1"/>
  <c r="U17" i="6" s="1"/>
  <c r="U18" i="6" s="1"/>
  <c r="U19" i="6" s="1"/>
  <c r="U20" i="6" s="1"/>
  <c r="U21" i="6" s="1"/>
  <c r="U22" i="6" s="1"/>
  <c r="U23" i="6" s="1"/>
  <c r="U24" i="6" s="1"/>
  <c r="U25" i="6" s="1"/>
  <c r="U26" i="6" s="1"/>
  <c r="U27" i="6" s="1"/>
  <c r="U28" i="6" s="1"/>
  <c r="O5" i="6"/>
  <c r="M5" i="6"/>
  <c r="J5" i="6"/>
  <c r="I5" i="6"/>
  <c r="I6" i="6" s="1"/>
  <c r="I7" i="6" s="1"/>
  <c r="I8" i="6" s="1"/>
  <c r="I9" i="6" s="1"/>
  <c r="I10" i="6" s="1"/>
  <c r="I11" i="6" s="1"/>
  <c r="I12" i="6" s="1"/>
  <c r="I13" i="6" s="1"/>
  <c r="I14" i="6" s="1"/>
  <c r="I15" i="6" s="1"/>
  <c r="I16" i="6" s="1"/>
  <c r="I17" i="6" s="1"/>
  <c r="I18" i="6" s="1"/>
  <c r="I19" i="6" s="1"/>
  <c r="I20" i="6" s="1"/>
  <c r="I21" i="6" s="1"/>
  <c r="JI4" i="6"/>
  <c r="JG4" i="6"/>
  <c r="IC4" i="6"/>
  <c r="HS4" i="6"/>
  <c r="HQ4" i="6"/>
  <c r="GV4" i="6"/>
  <c r="GZ4" i="6" s="1"/>
  <c r="GQ4" i="6"/>
  <c r="GQ28" i="6" s="1"/>
  <c r="GG4" i="6"/>
  <c r="FI4" i="6"/>
  <c r="EN4" i="6"/>
  <c r="EH4" i="6"/>
  <c r="DW4" i="6"/>
  <c r="DH4" i="6"/>
  <c r="CI4" i="6"/>
  <c r="BZ4" i="6"/>
  <c r="BL4" i="6"/>
  <c r="BE4" i="6"/>
  <c r="AT4" i="6"/>
  <c r="AQ4" i="6"/>
  <c r="V4" i="6"/>
  <c r="O4" i="6"/>
  <c r="M4" i="6"/>
  <c r="J4" i="6"/>
  <c r="JH2" i="6"/>
  <c r="HR2" i="6"/>
  <c r="FK2" i="6"/>
  <c r="DB2" i="6"/>
  <c r="DA2" i="6"/>
  <c r="CZ2" i="6"/>
  <c r="BP2" i="6"/>
  <c r="BN2" i="6"/>
  <c r="NC35" i="5"/>
  <c r="FH35" i="5"/>
  <c r="FG35" i="5"/>
  <c r="FF35" i="5"/>
  <c r="FI35" i="5" s="1"/>
  <c r="NC34" i="5"/>
  <c r="FI34" i="5"/>
  <c r="FI33" i="5"/>
  <c r="NC32" i="5"/>
  <c r="NE31" i="5"/>
  <c r="NF31" i="5" s="1"/>
  <c r="NG31" i="5" s="1"/>
  <c r="NC31" i="5"/>
  <c r="FH31" i="5"/>
  <c r="FG31" i="5"/>
  <c r="FF31" i="5"/>
  <c r="FI31" i="5" s="1"/>
  <c r="FI30" i="5"/>
  <c r="MW29" i="5"/>
  <c r="MV29" i="5"/>
  <c r="MT29" i="5"/>
  <c r="NE29" i="5" s="1"/>
  <c r="NF29" i="5" s="1"/>
  <c r="NG29" i="5" s="1"/>
  <c r="FI29" i="5"/>
  <c r="FI28" i="5"/>
  <c r="NF27" i="5"/>
  <c r="NG27" i="5" s="1"/>
  <c r="MW27" i="5"/>
  <c r="KS27" i="5"/>
  <c r="FI27" i="5"/>
  <c r="NE26" i="5"/>
  <c r="NF26" i="5" s="1"/>
  <c r="NG26" i="5" s="1"/>
  <c r="MW26" i="5"/>
  <c r="KJ26" i="5"/>
  <c r="JZ26" i="5"/>
  <c r="JM26" i="5"/>
  <c r="JK26" i="5"/>
  <c r="JI26" i="5"/>
  <c r="JG26" i="5"/>
  <c r="JF26" i="5"/>
  <c r="JF27" i="5" s="1"/>
  <c r="JE26" i="5"/>
  <c r="JC26" i="5"/>
  <c r="JA26" i="5"/>
  <c r="IY26" i="5"/>
  <c r="IO26" i="5"/>
  <c r="IN26" i="5"/>
  <c r="IM26" i="5"/>
  <c r="IL26" i="5"/>
  <c r="IJ26" i="5"/>
  <c r="IP26" i="5" s="1"/>
  <c r="HX26" i="5"/>
  <c r="HW26" i="5"/>
  <c r="HV26" i="5"/>
  <c r="HY26" i="5" s="1"/>
  <c r="IW26" i="5" s="1"/>
  <c r="HU26" i="5"/>
  <c r="FI26" i="5"/>
  <c r="NC25" i="5"/>
  <c r="KS25" i="5"/>
  <c r="KQ25" i="5"/>
  <c r="KP25" i="5"/>
  <c r="KO25" i="5"/>
  <c r="KN25" i="5"/>
  <c r="KJ25" i="5"/>
  <c r="JY25" i="5"/>
  <c r="JX25" i="5"/>
  <c r="KA25" i="5" s="1"/>
  <c r="LA26" i="5" s="1"/>
  <c r="LJ26" i="5" s="1"/>
  <c r="JW25" i="5"/>
  <c r="JO25" i="5"/>
  <c r="MC25" i="5" s="1"/>
  <c r="IP25" i="5"/>
  <c r="LZ25" i="5" s="1"/>
  <c r="MF25" i="5" s="1"/>
  <c r="HZ25" i="5"/>
  <c r="HY25" i="5"/>
  <c r="IW25" i="5" s="1"/>
  <c r="JD25" i="5" s="1"/>
  <c r="LH26" i="5" s="1"/>
  <c r="H25" i="5"/>
  <c r="F25" i="5"/>
  <c r="NC24" i="5"/>
  <c r="KS24" i="5"/>
  <c r="KQ24" i="5"/>
  <c r="KP24" i="5"/>
  <c r="KO24" i="5"/>
  <c r="KN24" i="5"/>
  <c r="KJ24" i="5"/>
  <c r="JY24" i="5"/>
  <c r="JX24" i="5"/>
  <c r="KA24" i="5" s="1"/>
  <c r="LA25" i="5" s="1"/>
  <c r="LJ25" i="5" s="1"/>
  <c r="JW24" i="5"/>
  <c r="JO24" i="5"/>
  <c r="MC24" i="5" s="1"/>
  <c r="IP24" i="5"/>
  <c r="LZ24" i="5" s="1"/>
  <c r="MF24" i="5" s="1"/>
  <c r="II24" i="5"/>
  <c r="IK24" i="5" s="1"/>
  <c r="HZ24" i="5"/>
  <c r="IX24" i="5" s="1"/>
  <c r="HY24" i="5"/>
  <c r="IW24" i="5" s="1"/>
  <c r="JD24" i="5" s="1"/>
  <c r="LH25" i="5" s="1"/>
  <c r="FH24" i="5"/>
  <c r="FG24" i="5"/>
  <c r="FF24" i="5"/>
  <c r="FI24" i="5" s="1"/>
  <c r="N24" i="5"/>
  <c r="K24" i="5"/>
  <c r="L11" i="5" s="1"/>
  <c r="H24" i="5"/>
  <c r="F24" i="5"/>
  <c r="NE23" i="5"/>
  <c r="NF23" i="5" s="1"/>
  <c r="NG23" i="5" s="1"/>
  <c r="NC23" i="5"/>
  <c r="KS23" i="5"/>
  <c r="KQ23" i="5"/>
  <c r="KP23" i="5"/>
  <c r="KO23" i="5"/>
  <c r="KN23" i="5"/>
  <c r="KJ23" i="5"/>
  <c r="JY23" i="5"/>
  <c r="JW23" i="5"/>
  <c r="JX23" i="5" s="1"/>
  <c r="KA23" i="5" s="1"/>
  <c r="LA24" i="5" s="1"/>
  <c r="LJ24" i="5" s="1"/>
  <c r="JO23" i="5"/>
  <c r="MC23" i="5" s="1"/>
  <c r="IP23" i="5"/>
  <c r="LZ23" i="5" s="1"/>
  <c r="MF23" i="5" s="1"/>
  <c r="HZ23" i="5"/>
  <c r="HY23" i="5"/>
  <c r="IW23" i="5" s="1"/>
  <c r="JD23" i="5" s="1"/>
  <c r="LH24" i="5" s="1"/>
  <c r="FI23" i="5"/>
  <c r="CB23" i="5"/>
  <c r="CC23" i="5" s="1"/>
  <c r="BY23" i="5"/>
  <c r="KS22" i="5"/>
  <c r="KQ22" i="5"/>
  <c r="KP22" i="5"/>
  <c r="KO22" i="5"/>
  <c r="KN22" i="5"/>
  <c r="KJ22" i="5"/>
  <c r="JY22" i="5"/>
  <c r="JW22" i="5"/>
  <c r="JX22" i="5" s="1"/>
  <c r="KA22" i="5" s="1"/>
  <c r="LA23" i="5" s="1"/>
  <c r="LJ23" i="5" s="1"/>
  <c r="JO22" i="5"/>
  <c r="MC22" i="5" s="1"/>
  <c r="IP22" i="5"/>
  <c r="LZ22" i="5" s="1"/>
  <c r="MF22" i="5" s="1"/>
  <c r="HZ22" i="5"/>
  <c r="HY22" i="5"/>
  <c r="IW22" i="5" s="1"/>
  <c r="JD22" i="5" s="1"/>
  <c r="LH23" i="5" s="1"/>
  <c r="FI22" i="5"/>
  <c r="BY22" i="5"/>
  <c r="CB22" i="5" s="1"/>
  <c r="CC22" i="5" s="1"/>
  <c r="NC21" i="5"/>
  <c r="KS21" i="5"/>
  <c r="KQ21" i="5"/>
  <c r="KP21" i="5"/>
  <c r="KO21" i="5"/>
  <c r="KN21" i="5"/>
  <c r="KJ21" i="5"/>
  <c r="JY21" i="5"/>
  <c r="JW21" i="5"/>
  <c r="JX21" i="5" s="1"/>
  <c r="KA21" i="5" s="1"/>
  <c r="LA22" i="5" s="1"/>
  <c r="LJ22" i="5" s="1"/>
  <c r="JO21" i="5"/>
  <c r="MC21" i="5" s="1"/>
  <c r="IP21" i="5"/>
  <c r="LZ21" i="5" s="1"/>
  <c r="MF21" i="5" s="1"/>
  <c r="II21" i="5"/>
  <c r="IK21" i="5" s="1"/>
  <c r="HZ21" i="5"/>
  <c r="IX21" i="5" s="1"/>
  <c r="HY21" i="5"/>
  <c r="IW21" i="5" s="1"/>
  <c r="JD21" i="5" s="1"/>
  <c r="LH22" i="5" s="1"/>
  <c r="NC20" i="5"/>
  <c r="KS20" i="5"/>
  <c r="KQ20" i="5"/>
  <c r="KP20" i="5"/>
  <c r="KO20" i="5"/>
  <c r="KN20" i="5"/>
  <c r="KJ20" i="5"/>
  <c r="JY20" i="5"/>
  <c r="JW20" i="5"/>
  <c r="JX20" i="5" s="1"/>
  <c r="KA20" i="5" s="1"/>
  <c r="LA21" i="5" s="1"/>
  <c r="LJ21" i="5" s="1"/>
  <c r="JO20" i="5"/>
  <c r="MC20" i="5" s="1"/>
  <c r="IP20" i="5"/>
  <c r="LZ20" i="5" s="1"/>
  <c r="MF20" i="5" s="1"/>
  <c r="HZ20" i="5"/>
  <c r="HY20" i="5"/>
  <c r="IW20" i="5" s="1"/>
  <c r="JD20" i="5" s="1"/>
  <c r="LH21" i="5" s="1"/>
  <c r="FH20" i="5"/>
  <c r="FH36" i="5" s="1"/>
  <c r="FG20" i="5"/>
  <c r="FG36" i="5" s="1"/>
  <c r="FF20" i="5"/>
  <c r="BX20" i="5"/>
  <c r="BU20" i="5"/>
  <c r="BQ20" i="5"/>
  <c r="BM20" i="5"/>
  <c r="BI20" i="5"/>
  <c r="BE20" i="5"/>
  <c r="BA20" i="5"/>
  <c r="AW20" i="5"/>
  <c r="H20" i="5"/>
  <c r="NC19" i="5"/>
  <c r="KS19" i="5"/>
  <c r="KQ19" i="5"/>
  <c r="KP19" i="5"/>
  <c r="KO19" i="5"/>
  <c r="KN19" i="5"/>
  <c r="KJ19" i="5"/>
  <c r="JY19" i="5"/>
  <c r="JX19" i="5"/>
  <c r="KA19" i="5" s="1"/>
  <c r="LA20" i="5" s="1"/>
  <c r="LJ20" i="5" s="1"/>
  <c r="JW19" i="5"/>
  <c r="JO19" i="5"/>
  <c r="MC19" i="5" s="1"/>
  <c r="IP19" i="5"/>
  <c r="LZ19" i="5" s="1"/>
  <c r="MF19" i="5" s="1"/>
  <c r="HZ19" i="5"/>
  <c r="HY19" i="5"/>
  <c r="IW19" i="5" s="1"/>
  <c r="JD19" i="5" s="1"/>
  <c r="LH20" i="5" s="1"/>
  <c r="FI19" i="5"/>
  <c r="BX19" i="5"/>
  <c r="BU19" i="5"/>
  <c r="BQ19" i="5"/>
  <c r="BM19" i="5"/>
  <c r="BI19" i="5"/>
  <c r="BE19" i="5"/>
  <c r="BA19" i="5"/>
  <c r="AW19" i="5"/>
  <c r="H19" i="5"/>
  <c r="F19" i="5"/>
  <c r="G19" i="5" s="1"/>
  <c r="NC18" i="5"/>
  <c r="KS18" i="5"/>
  <c r="KQ18" i="5"/>
  <c r="KP18" i="5"/>
  <c r="KO18" i="5"/>
  <c r="KN18" i="5"/>
  <c r="KJ18" i="5"/>
  <c r="JY18" i="5"/>
  <c r="JW18" i="5"/>
  <c r="JX18" i="5" s="1"/>
  <c r="KA18" i="5" s="1"/>
  <c r="LA19" i="5" s="1"/>
  <c r="LJ19" i="5" s="1"/>
  <c r="JO18" i="5"/>
  <c r="MC18" i="5" s="1"/>
  <c r="IP18" i="5"/>
  <c r="LZ18" i="5" s="1"/>
  <c r="MF18" i="5" s="1"/>
  <c r="HZ18" i="5"/>
  <c r="HY18" i="5"/>
  <c r="IW18" i="5" s="1"/>
  <c r="JD18" i="5" s="1"/>
  <c r="LH19" i="5" s="1"/>
  <c r="FI18" i="5"/>
  <c r="BX18" i="5"/>
  <c r="BU18" i="5"/>
  <c r="BQ18" i="5"/>
  <c r="BM18" i="5"/>
  <c r="BI18" i="5"/>
  <c r="BE18" i="5"/>
  <c r="BA18" i="5"/>
  <c r="AW18" i="5"/>
  <c r="H18" i="5"/>
  <c r="F18" i="5"/>
  <c r="G18" i="5" s="1"/>
  <c r="BZ17" i="5" s="1"/>
  <c r="CA17" i="5" s="1"/>
  <c r="NC17" i="5"/>
  <c r="KS17" i="5"/>
  <c r="KQ17" i="5"/>
  <c r="KP17" i="5"/>
  <c r="KO17" i="5"/>
  <c r="KN17" i="5"/>
  <c r="KJ17" i="5"/>
  <c r="JY17" i="5"/>
  <c r="JW17" i="5"/>
  <c r="JX17" i="5" s="1"/>
  <c r="KA17" i="5" s="1"/>
  <c r="LA18" i="5" s="1"/>
  <c r="LJ18" i="5" s="1"/>
  <c r="JO17" i="5"/>
  <c r="MC17" i="5" s="1"/>
  <c r="IP17" i="5"/>
  <c r="LZ17" i="5" s="1"/>
  <c r="MF17" i="5" s="1"/>
  <c r="HZ17" i="5"/>
  <c r="HY17" i="5"/>
  <c r="IW17" i="5" s="1"/>
  <c r="JD17" i="5" s="1"/>
  <c r="LH18" i="5" s="1"/>
  <c r="FI17" i="5"/>
  <c r="BY17" i="5"/>
  <c r="CB17" i="5" s="1"/>
  <c r="CC17" i="5" s="1"/>
  <c r="BX17" i="5"/>
  <c r="BU17" i="5"/>
  <c r="BQ17" i="5"/>
  <c r="BM17" i="5"/>
  <c r="BI17" i="5"/>
  <c r="BE17" i="5"/>
  <c r="BA17" i="5"/>
  <c r="AW17" i="5"/>
  <c r="K17" i="5"/>
  <c r="H17" i="5"/>
  <c r="F17" i="5"/>
  <c r="NC16" i="5"/>
  <c r="KS16" i="5"/>
  <c r="KQ16" i="5"/>
  <c r="KP16" i="5"/>
  <c r="KO16" i="5"/>
  <c r="KN16" i="5"/>
  <c r="KJ16" i="5"/>
  <c r="JY16" i="5"/>
  <c r="JW16" i="5"/>
  <c r="JX16" i="5" s="1"/>
  <c r="KA16" i="5" s="1"/>
  <c r="LA17" i="5" s="1"/>
  <c r="LJ17" i="5" s="1"/>
  <c r="JO16" i="5"/>
  <c r="MC16" i="5" s="1"/>
  <c r="IP16" i="5"/>
  <c r="LZ16" i="5" s="1"/>
  <c r="MF16" i="5" s="1"/>
  <c r="II16" i="5"/>
  <c r="IK16" i="5" s="1"/>
  <c r="HZ16" i="5"/>
  <c r="IX16" i="5" s="1"/>
  <c r="HY16" i="5"/>
  <c r="IW16" i="5" s="1"/>
  <c r="JD16" i="5" s="1"/>
  <c r="LH17" i="5" s="1"/>
  <c r="FI16" i="5"/>
  <c r="BY16" i="5"/>
  <c r="CB16" i="5" s="1"/>
  <c r="CC16" i="5" s="1"/>
  <c r="BX16" i="5"/>
  <c r="BU16" i="5"/>
  <c r="BQ16" i="5"/>
  <c r="BM16" i="5"/>
  <c r="BI16" i="5"/>
  <c r="BE16" i="5"/>
  <c r="BA16" i="5"/>
  <c r="AW16" i="5"/>
  <c r="AM16" i="5"/>
  <c r="AM17" i="5" s="1"/>
  <c r="AM18" i="5" s="1"/>
  <c r="AM19" i="5" s="1"/>
  <c r="AM20" i="5" s="1"/>
  <c r="H16" i="5"/>
  <c r="F16" i="5"/>
  <c r="NC15" i="5"/>
  <c r="KS15" i="5"/>
  <c r="KQ15" i="5"/>
  <c r="KP15" i="5"/>
  <c r="KO15" i="5"/>
  <c r="KN15" i="5"/>
  <c r="KJ15" i="5"/>
  <c r="JY15" i="5"/>
  <c r="JW15" i="5"/>
  <c r="JX15" i="5" s="1"/>
  <c r="KA15" i="5" s="1"/>
  <c r="LA16" i="5" s="1"/>
  <c r="LJ16" i="5" s="1"/>
  <c r="JO15" i="5"/>
  <c r="MC15" i="5" s="1"/>
  <c r="IP15" i="5"/>
  <c r="LZ15" i="5" s="1"/>
  <c r="MF15" i="5" s="1"/>
  <c r="II15" i="5"/>
  <c r="IK15" i="5" s="1"/>
  <c r="HZ15" i="5"/>
  <c r="IX15" i="5" s="1"/>
  <c r="HY15" i="5"/>
  <c r="IW15" i="5" s="1"/>
  <c r="JD15" i="5" s="1"/>
  <c r="LH16" i="5" s="1"/>
  <c r="FI15" i="5"/>
  <c r="BY15" i="5"/>
  <c r="CB15" i="5" s="1"/>
  <c r="CC15" i="5" s="1"/>
  <c r="BX15" i="5"/>
  <c r="BU15" i="5"/>
  <c r="BQ15" i="5"/>
  <c r="BM15" i="5"/>
  <c r="BI15" i="5"/>
  <c r="BE15" i="5"/>
  <c r="BA15" i="5"/>
  <c r="AW15" i="5"/>
  <c r="H15" i="5"/>
  <c r="F15" i="5"/>
  <c r="NC14" i="5"/>
  <c r="KS14" i="5"/>
  <c r="KQ14" i="5"/>
  <c r="KP14" i="5"/>
  <c r="KP26" i="5" s="1"/>
  <c r="KQ27" i="5" s="1"/>
  <c r="KO14" i="5"/>
  <c r="KN14" i="5"/>
  <c r="KJ14" i="5"/>
  <c r="JY14" i="5"/>
  <c r="JW14" i="5"/>
  <c r="JO14" i="5"/>
  <c r="MC14" i="5" s="1"/>
  <c r="IP14" i="5"/>
  <c r="LZ14" i="5" s="1"/>
  <c r="MF14" i="5" s="1"/>
  <c r="II14" i="5"/>
  <c r="IK14" i="5" s="1"/>
  <c r="HZ14" i="5"/>
  <c r="IX14" i="5" s="1"/>
  <c r="HY14" i="5"/>
  <c r="IW14" i="5" s="1"/>
  <c r="JD14" i="5" s="1"/>
  <c r="GA14" i="5"/>
  <c r="FZ14" i="5"/>
  <c r="GZ12" i="5" s="1"/>
  <c r="FY14" i="5"/>
  <c r="GY12" i="5" s="1"/>
  <c r="FX14" i="5"/>
  <c r="GX12" i="5" s="1"/>
  <c r="FW14" i="5"/>
  <c r="FV14" i="5"/>
  <c r="GV12" i="5" s="1"/>
  <c r="GV14" i="5" s="1"/>
  <c r="FU14" i="5"/>
  <c r="GU12" i="5" s="1"/>
  <c r="GU14" i="5" s="1"/>
  <c r="FT14" i="5"/>
  <c r="GT12" i="5" s="1"/>
  <c r="FI14" i="5"/>
  <c r="BY14" i="5"/>
  <c r="CB14" i="5" s="1"/>
  <c r="CC14" i="5" s="1"/>
  <c r="BX14" i="5"/>
  <c r="BU14" i="5"/>
  <c r="BQ14" i="5"/>
  <c r="BM14" i="5"/>
  <c r="BI14" i="5"/>
  <c r="BE14" i="5"/>
  <c r="BA14" i="5"/>
  <c r="AW14" i="5"/>
  <c r="H14" i="5"/>
  <c r="F14" i="5"/>
  <c r="NC13" i="5"/>
  <c r="KP13" i="5"/>
  <c r="KN13" i="5"/>
  <c r="KJ13" i="5"/>
  <c r="JY13" i="5"/>
  <c r="JW13" i="5"/>
  <c r="JX13" i="5" s="1"/>
  <c r="KA13" i="5" s="1"/>
  <c r="LA14" i="5" s="1"/>
  <c r="LJ14" i="5" s="1"/>
  <c r="JO13" i="5"/>
  <c r="MC13" i="5" s="1"/>
  <c r="IP13" i="5"/>
  <c r="LZ13" i="5" s="1"/>
  <c r="MF13" i="5" s="1"/>
  <c r="HZ13" i="5"/>
  <c r="HY13" i="5"/>
  <c r="IW13" i="5" s="1"/>
  <c r="JD13" i="5" s="1"/>
  <c r="LH14" i="5" s="1"/>
  <c r="GA13" i="5"/>
  <c r="FI13" i="5"/>
  <c r="BX13" i="5"/>
  <c r="BU13" i="5"/>
  <c r="BQ13" i="5"/>
  <c r="BM13" i="5"/>
  <c r="BI13" i="5"/>
  <c r="BE13" i="5"/>
  <c r="BA13" i="5"/>
  <c r="AW13" i="5"/>
  <c r="NC12" i="5"/>
  <c r="KP12" i="5"/>
  <c r="KN12" i="5"/>
  <c r="KJ12" i="5"/>
  <c r="JY12" i="5"/>
  <c r="JW12" i="5"/>
  <c r="JX12" i="5" s="1"/>
  <c r="KA12" i="5" s="1"/>
  <c r="LA13" i="5" s="1"/>
  <c r="LJ13" i="5" s="1"/>
  <c r="JO12" i="5"/>
  <c r="MC12" i="5" s="1"/>
  <c r="IP12" i="5"/>
  <c r="LZ12" i="5" s="1"/>
  <c r="MF12" i="5" s="1"/>
  <c r="HZ12" i="5"/>
  <c r="HY12" i="5"/>
  <c r="IW12" i="5" s="1"/>
  <c r="JD12" i="5" s="1"/>
  <c r="LH13" i="5" s="1"/>
  <c r="GM12" i="5"/>
  <c r="GZ13" i="5" s="1"/>
  <c r="GL12" i="5"/>
  <c r="GY13" i="5" s="1"/>
  <c r="GK12" i="5"/>
  <c r="GX13" i="5" s="1"/>
  <c r="GI12" i="5"/>
  <c r="GV13" i="5" s="1"/>
  <c r="GH12" i="5"/>
  <c r="GU13" i="5" s="1"/>
  <c r="GG12" i="5"/>
  <c r="GT13" i="5" s="1"/>
  <c r="GW13" i="5" s="1"/>
  <c r="GA12" i="5"/>
  <c r="FI12" i="5"/>
  <c r="DV12" i="5"/>
  <c r="DU12" i="5"/>
  <c r="DT12" i="5"/>
  <c r="DS12" i="5"/>
  <c r="DR12" i="5"/>
  <c r="DQ12" i="5"/>
  <c r="DP12" i="5"/>
  <c r="DO12" i="5"/>
  <c r="Z12" i="5"/>
  <c r="Y12" i="5"/>
  <c r="X12" i="5"/>
  <c r="NC11" i="5"/>
  <c r="MW11" i="5"/>
  <c r="KP11" i="5"/>
  <c r="KN11" i="5"/>
  <c r="KJ11" i="5"/>
  <c r="JY11" i="5"/>
  <c r="JW11" i="5"/>
  <c r="JX11" i="5" s="1"/>
  <c r="KA11" i="5" s="1"/>
  <c r="LA12" i="5" s="1"/>
  <c r="LJ12" i="5" s="1"/>
  <c r="JO11" i="5"/>
  <c r="MC11" i="5" s="1"/>
  <c r="IP11" i="5"/>
  <c r="LZ11" i="5" s="1"/>
  <c r="MF11" i="5" s="1"/>
  <c r="HZ11" i="5"/>
  <c r="HY11" i="5"/>
  <c r="IW11" i="5" s="1"/>
  <c r="JD11" i="5" s="1"/>
  <c r="LH12" i="5" s="1"/>
  <c r="HA11" i="5"/>
  <c r="GW11" i="5"/>
  <c r="GN11" i="5"/>
  <c r="GJ11" i="5"/>
  <c r="GA11" i="5"/>
  <c r="FI11" i="5"/>
  <c r="BX11" i="5"/>
  <c r="BU11" i="5"/>
  <c r="BQ11" i="5"/>
  <c r="BM11" i="5"/>
  <c r="BI11" i="5"/>
  <c r="BE11" i="5"/>
  <c r="BA11" i="5"/>
  <c r="AW11" i="5"/>
  <c r="N11" i="5"/>
  <c r="M11" i="5"/>
  <c r="J11" i="5"/>
  <c r="NC10" i="5"/>
  <c r="KP10" i="5"/>
  <c r="KN10" i="5"/>
  <c r="KJ10" i="5"/>
  <c r="JY10" i="5"/>
  <c r="JW10" i="5"/>
  <c r="JX10" i="5" s="1"/>
  <c r="KA10" i="5" s="1"/>
  <c r="LA11" i="5" s="1"/>
  <c r="LJ11" i="5" s="1"/>
  <c r="JO10" i="5"/>
  <c r="MC10" i="5" s="1"/>
  <c r="IP10" i="5"/>
  <c r="LZ10" i="5" s="1"/>
  <c r="MF10" i="5" s="1"/>
  <c r="HZ10" i="5"/>
  <c r="HY10" i="5"/>
  <c r="IW10" i="5" s="1"/>
  <c r="JD10" i="5" s="1"/>
  <c r="LH11" i="5" s="1"/>
  <c r="HA10" i="5"/>
  <c r="GW10" i="5"/>
  <c r="GN10" i="5"/>
  <c r="GJ10" i="5"/>
  <c r="GA10" i="5"/>
  <c r="FI10" i="5"/>
  <c r="BX10" i="5"/>
  <c r="BU10" i="5"/>
  <c r="BQ10" i="5"/>
  <c r="BM10" i="5"/>
  <c r="BI10" i="5"/>
  <c r="BE10" i="5"/>
  <c r="BA10" i="5"/>
  <c r="AW10" i="5"/>
  <c r="AA10" i="5"/>
  <c r="NC9" i="5"/>
  <c r="NB9" i="5"/>
  <c r="NB10" i="5" s="1"/>
  <c r="NB11" i="5" s="1"/>
  <c r="NB12" i="5" s="1"/>
  <c r="NB13" i="5" s="1"/>
  <c r="NB14" i="5" s="1"/>
  <c r="NB15" i="5" s="1"/>
  <c r="NB16" i="5" s="1"/>
  <c r="NB17" i="5" s="1"/>
  <c r="NB18" i="5" s="1"/>
  <c r="NB19" i="5" s="1"/>
  <c r="NB20" i="5" s="1"/>
  <c r="NB21" i="5" s="1"/>
  <c r="NB22" i="5" s="1"/>
  <c r="NB23" i="5" s="1"/>
  <c r="NB24" i="5" s="1"/>
  <c r="NB25" i="5" s="1"/>
  <c r="NB26" i="5" s="1"/>
  <c r="NB27" i="5" s="1"/>
  <c r="NB28" i="5" s="1"/>
  <c r="NB29" i="5" s="1"/>
  <c r="NB30" i="5" s="1"/>
  <c r="NB31" i="5" s="1"/>
  <c r="NB32" i="5" s="1"/>
  <c r="NB34" i="5" s="1"/>
  <c r="NB35" i="5" s="1"/>
  <c r="MR9" i="5"/>
  <c r="MR10" i="5" s="1"/>
  <c r="MR11" i="5" s="1"/>
  <c r="MR12" i="5" s="1"/>
  <c r="MR13" i="5" s="1"/>
  <c r="MR14" i="5" s="1"/>
  <c r="MR15" i="5" s="1"/>
  <c r="MR16" i="5" s="1"/>
  <c r="MR17" i="5" s="1"/>
  <c r="MR18" i="5" s="1"/>
  <c r="MR19" i="5" s="1"/>
  <c r="MR20" i="5" s="1"/>
  <c r="MR21" i="5" s="1"/>
  <c r="MR22" i="5" s="1"/>
  <c r="MR23" i="5" s="1"/>
  <c r="MR24" i="5" s="1"/>
  <c r="MR25" i="5" s="1"/>
  <c r="MR26" i="5" s="1"/>
  <c r="MR27" i="5" s="1"/>
  <c r="MR28" i="5" s="1"/>
  <c r="MR29" i="5" s="1"/>
  <c r="MR30" i="5" s="1"/>
  <c r="MR31" i="5" s="1"/>
  <c r="MR32" i="5" s="1"/>
  <c r="MR34" i="5" s="1"/>
  <c r="MR35" i="5" s="1"/>
  <c r="MN9" i="5"/>
  <c r="MN12" i="5" s="1"/>
  <c r="MN13" i="5" s="1"/>
  <c r="C11" i="6" s="1"/>
  <c r="KP9" i="5"/>
  <c r="KN9" i="5"/>
  <c r="KJ9" i="5"/>
  <c r="JY9" i="5"/>
  <c r="JW9" i="5"/>
  <c r="JX9" i="5" s="1"/>
  <c r="KA9" i="5" s="1"/>
  <c r="LA10" i="5" s="1"/>
  <c r="LJ10" i="5" s="1"/>
  <c r="JO9" i="5"/>
  <c r="MC9" i="5" s="1"/>
  <c r="IP9" i="5"/>
  <c r="LZ9" i="5" s="1"/>
  <c r="MF9" i="5" s="1"/>
  <c r="HZ9" i="5"/>
  <c r="HY9" i="5"/>
  <c r="IW9" i="5" s="1"/>
  <c r="JD9" i="5" s="1"/>
  <c r="LH10" i="5" s="1"/>
  <c r="HM9" i="5"/>
  <c r="HL9" i="5"/>
  <c r="HK9" i="5"/>
  <c r="HN9" i="5" s="1"/>
  <c r="HI9" i="5"/>
  <c r="HH9" i="5"/>
  <c r="HG9" i="5"/>
  <c r="HJ9" i="5" s="1"/>
  <c r="HA9" i="5"/>
  <c r="GW9" i="5"/>
  <c r="GN9" i="5"/>
  <c r="GJ9" i="5"/>
  <c r="GA9" i="5"/>
  <c r="FI9" i="5"/>
  <c r="FC9" i="5"/>
  <c r="FC10" i="5" s="1"/>
  <c r="FC11" i="5" s="1"/>
  <c r="FC12" i="5" s="1"/>
  <c r="FC13" i="5" s="1"/>
  <c r="FC14" i="5" s="1"/>
  <c r="FC15" i="5" s="1"/>
  <c r="FC16" i="5" s="1"/>
  <c r="FC17" i="5" s="1"/>
  <c r="FC18" i="5" s="1"/>
  <c r="FC19" i="5" s="1"/>
  <c r="FC20" i="5" s="1"/>
  <c r="FC21" i="5" s="1"/>
  <c r="FC22" i="5" s="1"/>
  <c r="FC23" i="5" s="1"/>
  <c r="FC24" i="5" s="1"/>
  <c r="FC25" i="5" s="1"/>
  <c r="FC26" i="5" s="1"/>
  <c r="FC27" i="5" s="1"/>
  <c r="FC28" i="5" s="1"/>
  <c r="FC29" i="5" s="1"/>
  <c r="FC30" i="5" s="1"/>
  <c r="FC31" i="5" s="1"/>
  <c r="FC32" i="5" s="1"/>
  <c r="FC33" i="5" s="1"/>
  <c r="FC34" i="5" s="1"/>
  <c r="FC35" i="5" s="1"/>
  <c r="FC36" i="5" s="1"/>
  <c r="EY9" i="5"/>
  <c r="EV9" i="5"/>
  <c r="EU9" i="5"/>
  <c r="ET9" i="5"/>
  <c r="ES9" i="5"/>
  <c r="ER9" i="5"/>
  <c r="EQ9" i="5"/>
  <c r="EP9" i="5"/>
  <c r="EO9" i="5"/>
  <c r="EI9" i="5"/>
  <c r="EH9" i="5"/>
  <c r="EG9" i="5"/>
  <c r="EF9" i="5"/>
  <c r="EE9" i="5"/>
  <c r="ED9" i="5"/>
  <c r="EC9" i="5"/>
  <c r="EB9" i="5"/>
  <c r="DI9" i="5"/>
  <c r="DH9" i="5"/>
  <c r="AI11" i="5" s="1"/>
  <c r="DG9" i="5"/>
  <c r="DF9" i="5"/>
  <c r="AI7" i="5" s="1"/>
  <c r="AI8" i="5" s="1"/>
  <c r="CZ9" i="5"/>
  <c r="CY9" i="5"/>
  <c r="CX9" i="5"/>
  <c r="AH11" i="5" s="1"/>
  <c r="CW9" i="5"/>
  <c r="CV9" i="5"/>
  <c r="AH7" i="5" s="1"/>
  <c r="AH8" i="5" s="1"/>
  <c r="CP9" i="5"/>
  <c r="CO9" i="5"/>
  <c r="CN9" i="5"/>
  <c r="CM9" i="5"/>
  <c r="AG11" i="5" s="1"/>
  <c r="CL9" i="5"/>
  <c r="CK9" i="5"/>
  <c r="CJ9" i="5"/>
  <c r="CI9" i="5"/>
  <c r="AG7" i="5" s="1"/>
  <c r="AG8" i="5" s="1"/>
  <c r="BX9" i="5"/>
  <c r="BU9" i="5"/>
  <c r="BQ9" i="5"/>
  <c r="BM9" i="5"/>
  <c r="BI9" i="5"/>
  <c r="BE9" i="5"/>
  <c r="BA9" i="5"/>
  <c r="AW9" i="5"/>
  <c r="AE9" i="5"/>
  <c r="AE10" i="5" s="1"/>
  <c r="AE11" i="5" s="1"/>
  <c r="AE12" i="5" s="1"/>
  <c r="AE13" i="5" s="1"/>
  <c r="AE14" i="5" s="1"/>
  <c r="AE15" i="5" s="1"/>
  <c r="AE16" i="5" s="1"/>
  <c r="AE17" i="5" s="1"/>
  <c r="AE18" i="5" s="1"/>
  <c r="AE19" i="5" s="1"/>
  <c r="AE20" i="5" s="1"/>
  <c r="AE21" i="5" s="1"/>
  <c r="N9" i="5"/>
  <c r="NC8" i="5"/>
  <c r="NB8" i="5"/>
  <c r="MR8" i="5"/>
  <c r="KP8" i="5"/>
  <c r="KN8" i="5"/>
  <c r="KJ8" i="5"/>
  <c r="JY8" i="5"/>
  <c r="JW8" i="5"/>
  <c r="JX8" i="5" s="1"/>
  <c r="KA8" i="5" s="1"/>
  <c r="LA9" i="5" s="1"/>
  <c r="LJ9" i="5" s="1"/>
  <c r="JO8" i="5"/>
  <c r="MC8" i="5" s="1"/>
  <c r="IP8" i="5"/>
  <c r="LZ8" i="5" s="1"/>
  <c r="MF8" i="5" s="1"/>
  <c r="HZ8" i="5"/>
  <c r="HY8" i="5"/>
  <c r="IW8" i="5" s="1"/>
  <c r="JD8" i="5" s="1"/>
  <c r="LH9" i="5" s="1"/>
  <c r="HN8" i="5"/>
  <c r="HJ8" i="5"/>
  <c r="HA8" i="5"/>
  <c r="GW8" i="5"/>
  <c r="GN8" i="5"/>
  <c r="GJ8" i="5"/>
  <c r="GA8" i="5"/>
  <c r="FI8" i="5"/>
  <c r="FC8" i="5"/>
  <c r="EV8" i="5"/>
  <c r="ER8" i="5"/>
  <c r="EI8" i="5"/>
  <c r="EE8" i="5"/>
  <c r="CP8" i="5"/>
  <c r="CL8" i="5"/>
  <c r="BX8" i="5"/>
  <c r="BU8" i="5"/>
  <c r="BQ8" i="5"/>
  <c r="BM8" i="5"/>
  <c r="BI8" i="5"/>
  <c r="BE8" i="5"/>
  <c r="BA8" i="5"/>
  <c r="AW8" i="5"/>
  <c r="AE8" i="5"/>
  <c r="N8" i="5"/>
  <c r="H8" i="5"/>
  <c r="F8" i="5"/>
  <c r="NC7" i="5"/>
  <c r="ML7" i="5"/>
  <c r="ML8" i="5" s="1"/>
  <c r="ML9" i="5" s="1"/>
  <c r="ML10" i="5" s="1"/>
  <c r="ML11" i="5" s="1"/>
  <c r="ML12" i="5" s="1"/>
  <c r="ML13" i="5" s="1"/>
  <c r="KY7" i="5"/>
  <c r="KY8" i="5" s="1"/>
  <c r="KY9" i="5" s="1"/>
  <c r="KY10" i="5" s="1"/>
  <c r="KY11" i="5" s="1"/>
  <c r="KY12" i="5" s="1"/>
  <c r="KY13" i="5" s="1"/>
  <c r="KY14" i="5" s="1"/>
  <c r="KY15" i="5" s="1"/>
  <c r="KY16" i="5" s="1"/>
  <c r="KY17" i="5" s="1"/>
  <c r="KY18" i="5" s="1"/>
  <c r="KY19" i="5" s="1"/>
  <c r="KY20" i="5" s="1"/>
  <c r="KY21" i="5" s="1"/>
  <c r="KY22" i="5" s="1"/>
  <c r="KY23" i="5" s="1"/>
  <c r="KY24" i="5" s="1"/>
  <c r="KY25" i="5" s="1"/>
  <c r="KY26" i="5" s="1"/>
  <c r="KY27" i="5" s="1"/>
  <c r="KY28" i="5" s="1"/>
  <c r="KP7" i="5"/>
  <c r="KN7" i="5"/>
  <c r="KJ7" i="5"/>
  <c r="JY7" i="5"/>
  <c r="JW7" i="5"/>
  <c r="JX7" i="5" s="1"/>
  <c r="JO7" i="5"/>
  <c r="MC7" i="5" s="1"/>
  <c r="IP7" i="5"/>
  <c r="LZ7" i="5" s="1"/>
  <c r="MF7" i="5" s="1"/>
  <c r="HZ7" i="5"/>
  <c r="HY7" i="5"/>
  <c r="IW7" i="5" s="1"/>
  <c r="JD7" i="5" s="1"/>
  <c r="HN7" i="5"/>
  <c r="HJ7" i="5"/>
  <c r="GW7" i="5"/>
  <c r="GN7" i="5"/>
  <c r="GJ7" i="5"/>
  <c r="GA7" i="5"/>
  <c r="FI7" i="5"/>
  <c r="EV7" i="5"/>
  <c r="ER7" i="5"/>
  <c r="EI7" i="5"/>
  <c r="EE7" i="5"/>
  <c r="CP7" i="5"/>
  <c r="CL7" i="5"/>
  <c r="BX7" i="5"/>
  <c r="BU7" i="5"/>
  <c r="BQ7" i="5"/>
  <c r="BM7" i="5"/>
  <c r="BI7" i="5"/>
  <c r="BE7" i="5"/>
  <c r="BA7" i="5"/>
  <c r="AW7" i="5"/>
  <c r="AA7" i="5"/>
  <c r="AA8" i="5" s="1"/>
  <c r="V7" i="5"/>
  <c r="V8" i="5" s="1"/>
  <c r="V10" i="5" s="1"/>
  <c r="V11" i="5" s="1"/>
  <c r="V12" i="5" s="1"/>
  <c r="V14" i="5" s="1"/>
  <c r="V15" i="5" s="1"/>
  <c r="V16" i="5" s="1"/>
  <c r="V18" i="5" s="1"/>
  <c r="V19" i="5" s="1"/>
  <c r="V20" i="5" s="1"/>
  <c r="B7" i="5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4" i="5" s="1"/>
  <c r="B25" i="5" s="1"/>
  <c r="KP6" i="5"/>
  <c r="KN6" i="5"/>
  <c r="KJ6" i="5"/>
  <c r="JY6" i="5"/>
  <c r="JW6" i="5"/>
  <c r="KA6" i="5" s="1"/>
  <c r="LA7" i="5" s="1"/>
  <c r="LJ7" i="5" s="1"/>
  <c r="JO6" i="5"/>
  <c r="MC6" i="5" s="1"/>
  <c r="IP6" i="5"/>
  <c r="LZ6" i="5" s="1"/>
  <c r="HZ6" i="5"/>
  <c r="HY6" i="5"/>
  <c r="IW6" i="5" s="1"/>
  <c r="JD6" i="5" s="1"/>
  <c r="HN6" i="5"/>
  <c r="HJ6" i="5"/>
  <c r="HA6" i="5"/>
  <c r="GW6" i="5"/>
  <c r="GN6" i="5"/>
  <c r="GN12" i="5" s="1"/>
  <c r="HA13" i="5" s="1"/>
  <c r="GJ6" i="5"/>
  <c r="GJ12" i="5" s="1"/>
  <c r="GA6" i="5"/>
  <c r="EV6" i="5"/>
  <c r="ER6" i="5"/>
  <c r="EI6" i="5"/>
  <c r="EE6" i="5"/>
  <c r="DR6" i="5"/>
  <c r="CP6" i="5"/>
  <c r="CL6" i="5"/>
  <c r="KQ5" i="5"/>
  <c r="KI5" i="5"/>
  <c r="LF4" i="5"/>
  <c r="LH4" i="5" s="1"/>
  <c r="KP4" i="5"/>
  <c r="KK4" i="5"/>
  <c r="KJ4" i="5"/>
  <c r="IY4" i="5"/>
  <c r="II4" i="5"/>
  <c r="FL4" i="5"/>
  <c r="FJ4" i="5"/>
  <c r="AI4" i="5"/>
  <c r="AH4" i="5"/>
  <c r="AG4" i="5"/>
  <c r="CM3" i="5"/>
  <c r="CX3" i="5" s="1"/>
  <c r="CI3" i="5"/>
  <c r="CV3" i="5" s="1"/>
  <c r="GY35" i="4"/>
  <c r="GZ35" i="4" s="1"/>
  <c r="HA35" i="4" s="1"/>
  <c r="HB35" i="4" s="1"/>
  <c r="HC35" i="4" s="1"/>
  <c r="HA31" i="4"/>
  <c r="GJ31" i="4"/>
  <c r="GK31" i="4" s="1"/>
  <c r="GL31" i="4" s="1"/>
  <c r="GM31" i="4" s="1"/>
  <c r="GN31" i="4" s="1"/>
  <c r="GO31" i="4" s="1"/>
  <c r="GP31" i="4" s="1"/>
  <c r="GQ31" i="4" s="1"/>
  <c r="FZ31" i="4"/>
  <c r="GA31" i="4" s="1"/>
  <c r="GB31" i="4" s="1"/>
  <c r="FU31" i="4"/>
  <c r="FV31" i="4" s="1"/>
  <c r="FW31" i="4" s="1"/>
  <c r="FX31" i="4" s="1"/>
  <c r="AS31" i="4"/>
  <c r="AT31" i="4" s="1"/>
  <c r="AU31" i="4" s="1"/>
  <c r="AV31" i="4" s="1"/>
  <c r="AW31" i="4" s="1"/>
  <c r="AX31" i="4" s="1"/>
  <c r="AZ31" i="4" s="1"/>
  <c r="Y30" i="4"/>
  <c r="FL31" i="4" s="1"/>
  <c r="FM31" i="4" s="1"/>
  <c r="N28" i="4"/>
  <c r="L28" i="4"/>
  <c r="JI27" i="4"/>
  <c r="JU27" i="4" s="1"/>
  <c r="JG27" i="4"/>
  <c r="IW27" i="4"/>
  <c r="HS27" i="4"/>
  <c r="HQ27" i="4"/>
  <c r="GV27" i="4"/>
  <c r="GZ27" i="4" s="1"/>
  <c r="GQ27" i="4"/>
  <c r="GG27" i="4"/>
  <c r="FI27" i="4"/>
  <c r="EN27" i="4"/>
  <c r="DW27" i="4"/>
  <c r="DH27" i="4"/>
  <c r="CI27" i="4"/>
  <c r="BL27" i="4"/>
  <c r="AT27" i="4"/>
  <c r="AQ27" i="4"/>
  <c r="AS27" i="4" s="1"/>
  <c r="V27" i="4"/>
  <c r="O27" i="4"/>
  <c r="M27" i="4"/>
  <c r="J27" i="4"/>
  <c r="JI26" i="4"/>
  <c r="JU26" i="4" s="1"/>
  <c r="JG26" i="4"/>
  <c r="HS26" i="4"/>
  <c r="HQ26" i="4"/>
  <c r="GV26" i="4"/>
  <c r="GZ26" i="4" s="1"/>
  <c r="GQ26" i="4"/>
  <c r="GG26" i="4"/>
  <c r="FI26" i="4"/>
  <c r="EN26" i="4"/>
  <c r="DW26" i="4"/>
  <c r="DH26" i="4"/>
  <c r="CI26" i="4"/>
  <c r="BL26" i="4"/>
  <c r="AT26" i="4"/>
  <c r="AQ26" i="4"/>
  <c r="AS26" i="4" s="1"/>
  <c r="V26" i="4"/>
  <c r="O26" i="4"/>
  <c r="M26" i="4"/>
  <c r="J26" i="4"/>
  <c r="JI25" i="4"/>
  <c r="JU25" i="4" s="1"/>
  <c r="JG25" i="4"/>
  <c r="HS25" i="4"/>
  <c r="HQ25" i="4"/>
  <c r="GV25" i="4"/>
  <c r="GZ25" i="4" s="1"/>
  <c r="GQ25" i="4"/>
  <c r="GG25" i="4"/>
  <c r="FI25" i="4"/>
  <c r="EN25" i="4"/>
  <c r="DW25" i="4"/>
  <c r="DH25" i="4"/>
  <c r="CI25" i="4"/>
  <c r="BL25" i="4"/>
  <c r="AT25" i="4"/>
  <c r="AQ25" i="4"/>
  <c r="AS25" i="4" s="1"/>
  <c r="V25" i="4"/>
  <c r="O25" i="4"/>
  <c r="J25" i="4"/>
  <c r="JI24" i="4"/>
  <c r="JU24" i="4" s="1"/>
  <c r="JG24" i="4"/>
  <c r="IW24" i="4"/>
  <c r="HS24" i="4"/>
  <c r="HQ24" i="4"/>
  <c r="GV24" i="4"/>
  <c r="GZ24" i="4" s="1"/>
  <c r="GQ24" i="4"/>
  <c r="GG24" i="4"/>
  <c r="FI24" i="4"/>
  <c r="EN24" i="4"/>
  <c r="DW24" i="4"/>
  <c r="DH24" i="4"/>
  <c r="CI24" i="4"/>
  <c r="BL24" i="4"/>
  <c r="AT24" i="4"/>
  <c r="AQ24" i="4"/>
  <c r="AS24" i="4" s="1"/>
  <c r="V24" i="4"/>
  <c r="O24" i="4"/>
  <c r="J24" i="4"/>
  <c r="JI23" i="4"/>
  <c r="JU23" i="4" s="1"/>
  <c r="JG23" i="4"/>
  <c r="IW23" i="4"/>
  <c r="HS23" i="4"/>
  <c r="HQ23" i="4"/>
  <c r="GV23" i="4"/>
  <c r="GZ23" i="4" s="1"/>
  <c r="GQ23" i="4"/>
  <c r="GG23" i="4"/>
  <c r="FI23" i="4"/>
  <c r="EN23" i="4"/>
  <c r="DW23" i="4"/>
  <c r="DH23" i="4"/>
  <c r="CI23" i="4"/>
  <c r="BL23" i="4"/>
  <c r="AT23" i="4"/>
  <c r="AQ23" i="4"/>
  <c r="AS23" i="4" s="1"/>
  <c r="V23" i="4"/>
  <c r="O23" i="4"/>
  <c r="J23" i="4"/>
  <c r="JI22" i="4"/>
  <c r="JU22" i="4" s="1"/>
  <c r="JG22" i="4"/>
  <c r="HS22" i="4"/>
  <c r="HQ22" i="4"/>
  <c r="GV22" i="4"/>
  <c r="GZ22" i="4" s="1"/>
  <c r="GQ22" i="4"/>
  <c r="GG22" i="4"/>
  <c r="FI22" i="4"/>
  <c r="EN22" i="4"/>
  <c r="DW22" i="4"/>
  <c r="DH22" i="4"/>
  <c r="CI22" i="4"/>
  <c r="BL22" i="4"/>
  <c r="AT22" i="4"/>
  <c r="AQ22" i="4"/>
  <c r="AS22" i="4" s="1"/>
  <c r="V22" i="4"/>
  <c r="O22" i="4"/>
  <c r="J22" i="4"/>
  <c r="JI21" i="4"/>
  <c r="JU21" i="4" s="1"/>
  <c r="JG21" i="4"/>
  <c r="HS21" i="4"/>
  <c r="HQ21" i="4"/>
  <c r="GV21" i="4"/>
  <c r="GZ21" i="4" s="1"/>
  <c r="GQ21" i="4"/>
  <c r="GG21" i="4"/>
  <c r="FI21" i="4"/>
  <c r="EN21" i="4"/>
  <c r="DW21" i="4"/>
  <c r="DH21" i="4"/>
  <c r="CI21" i="4"/>
  <c r="BL21" i="4"/>
  <c r="AT21" i="4"/>
  <c r="AQ21" i="4"/>
  <c r="AS21" i="4" s="1"/>
  <c r="V21" i="4"/>
  <c r="O21" i="4"/>
  <c r="J21" i="4"/>
  <c r="JI20" i="4"/>
  <c r="JU20" i="4" s="1"/>
  <c r="JG20" i="4"/>
  <c r="HS20" i="4"/>
  <c r="HQ20" i="4"/>
  <c r="GV20" i="4"/>
  <c r="GZ20" i="4" s="1"/>
  <c r="GQ20" i="4"/>
  <c r="GG20" i="4"/>
  <c r="FI20" i="4"/>
  <c r="EN20" i="4"/>
  <c r="DW20" i="4"/>
  <c r="DH20" i="4"/>
  <c r="CI20" i="4"/>
  <c r="BL20" i="4"/>
  <c r="AT20" i="4"/>
  <c r="AQ20" i="4"/>
  <c r="AS20" i="4" s="1"/>
  <c r="V20" i="4"/>
  <c r="O20" i="4"/>
  <c r="J20" i="4"/>
  <c r="JI19" i="4"/>
  <c r="JU19" i="4" s="1"/>
  <c r="JG19" i="4"/>
  <c r="HS19" i="4"/>
  <c r="HQ19" i="4"/>
  <c r="GV19" i="4"/>
  <c r="GZ19" i="4" s="1"/>
  <c r="GQ19" i="4"/>
  <c r="GG19" i="4"/>
  <c r="FI19" i="4"/>
  <c r="EN19" i="4"/>
  <c r="DW19" i="4"/>
  <c r="DH19" i="4"/>
  <c r="CI19" i="4"/>
  <c r="BL19" i="4"/>
  <c r="AT19" i="4"/>
  <c r="AQ19" i="4"/>
  <c r="AS19" i="4" s="1"/>
  <c r="V19" i="4"/>
  <c r="O19" i="4"/>
  <c r="J19" i="4"/>
  <c r="JI18" i="4"/>
  <c r="JU18" i="4" s="1"/>
  <c r="JG18" i="4"/>
  <c r="HS18" i="4"/>
  <c r="HQ18" i="4"/>
  <c r="GV18" i="4"/>
  <c r="GZ18" i="4" s="1"/>
  <c r="GQ18" i="4"/>
  <c r="GG18" i="4"/>
  <c r="FI18" i="4"/>
  <c r="EN18" i="4"/>
  <c r="DW18" i="4"/>
  <c r="DH18" i="4"/>
  <c r="CI18" i="4"/>
  <c r="BL18" i="4"/>
  <c r="AT18" i="4"/>
  <c r="AQ18" i="4"/>
  <c r="AS18" i="4" s="1"/>
  <c r="V18" i="4"/>
  <c r="O18" i="4"/>
  <c r="M18" i="4"/>
  <c r="J18" i="4"/>
  <c r="JI17" i="4"/>
  <c r="JU17" i="4" s="1"/>
  <c r="JG17" i="4"/>
  <c r="IW17" i="4"/>
  <c r="HS17" i="4"/>
  <c r="HQ17" i="4"/>
  <c r="GV17" i="4"/>
  <c r="GZ17" i="4" s="1"/>
  <c r="GQ17" i="4"/>
  <c r="GG17" i="4"/>
  <c r="FI17" i="4"/>
  <c r="EN17" i="4"/>
  <c r="DW17" i="4"/>
  <c r="DH17" i="4"/>
  <c r="CI17" i="4"/>
  <c r="BL17" i="4"/>
  <c r="AT17" i="4"/>
  <c r="AQ17" i="4"/>
  <c r="AS17" i="4" s="1"/>
  <c r="V17" i="4"/>
  <c r="O17" i="4"/>
  <c r="M17" i="4"/>
  <c r="J17" i="4"/>
  <c r="JI16" i="4"/>
  <c r="JU16" i="4" s="1"/>
  <c r="JG16" i="4"/>
  <c r="HS16" i="4"/>
  <c r="HQ16" i="4"/>
  <c r="GV16" i="4"/>
  <c r="GZ16" i="4" s="1"/>
  <c r="GQ16" i="4"/>
  <c r="GG16" i="4"/>
  <c r="FI16" i="4"/>
  <c r="EN16" i="4"/>
  <c r="DW16" i="4"/>
  <c r="DH16" i="4"/>
  <c r="CI16" i="4"/>
  <c r="BL16" i="4"/>
  <c r="AT16" i="4"/>
  <c r="AQ16" i="4"/>
  <c r="AS16" i="4" s="1"/>
  <c r="V16" i="4"/>
  <c r="O16" i="4"/>
  <c r="M16" i="4"/>
  <c r="J16" i="4"/>
  <c r="JI15" i="4"/>
  <c r="JU15" i="4" s="1"/>
  <c r="JG15" i="4"/>
  <c r="IW15" i="4"/>
  <c r="HS15" i="4"/>
  <c r="HQ15" i="4"/>
  <c r="GV15" i="4"/>
  <c r="GZ15" i="4" s="1"/>
  <c r="GQ15" i="4"/>
  <c r="GG15" i="4"/>
  <c r="FI15" i="4"/>
  <c r="EN15" i="4"/>
  <c r="DW15" i="4"/>
  <c r="DH15" i="4"/>
  <c r="CI15" i="4"/>
  <c r="BL15" i="4"/>
  <c r="BP15" i="4" s="1"/>
  <c r="AT15" i="4"/>
  <c r="AQ15" i="4"/>
  <c r="AS15" i="4" s="1"/>
  <c r="V15" i="4"/>
  <c r="O15" i="4"/>
  <c r="M15" i="4"/>
  <c r="J15" i="4"/>
  <c r="JI14" i="4"/>
  <c r="JU14" i="4" s="1"/>
  <c r="JG14" i="4"/>
  <c r="HS14" i="4"/>
  <c r="HQ14" i="4"/>
  <c r="GV14" i="4"/>
  <c r="GZ14" i="4" s="1"/>
  <c r="GQ14" i="4"/>
  <c r="GG14" i="4"/>
  <c r="FI14" i="4"/>
  <c r="EN14" i="4"/>
  <c r="DW14" i="4"/>
  <c r="DH14" i="4"/>
  <c r="CI14" i="4"/>
  <c r="BL14" i="4"/>
  <c r="AT14" i="4"/>
  <c r="AQ14" i="4"/>
  <c r="AS14" i="4" s="1"/>
  <c r="V14" i="4"/>
  <c r="O14" i="4"/>
  <c r="M14" i="4"/>
  <c r="J14" i="4"/>
  <c r="JI13" i="4"/>
  <c r="JU13" i="4" s="1"/>
  <c r="JG13" i="4"/>
  <c r="HS13" i="4"/>
  <c r="HQ13" i="4"/>
  <c r="GV13" i="4"/>
  <c r="GZ13" i="4" s="1"/>
  <c r="GQ13" i="4"/>
  <c r="GG13" i="4"/>
  <c r="FQ13" i="4"/>
  <c r="FI13" i="4"/>
  <c r="EN13" i="4"/>
  <c r="DH13" i="4"/>
  <c r="CI13" i="4"/>
  <c r="BL13" i="4"/>
  <c r="AT13" i="4"/>
  <c r="AQ13" i="4"/>
  <c r="AS13" i="4" s="1"/>
  <c r="V13" i="4"/>
  <c r="O13" i="4"/>
  <c r="J13" i="4"/>
  <c r="E13" i="4"/>
  <c r="JI12" i="4"/>
  <c r="JU12" i="4" s="1"/>
  <c r="JG12" i="4"/>
  <c r="HS12" i="4"/>
  <c r="HQ12" i="4"/>
  <c r="GV12" i="4"/>
  <c r="GZ12" i="4" s="1"/>
  <c r="GQ12" i="4"/>
  <c r="GG12" i="4"/>
  <c r="FI12" i="4"/>
  <c r="EN12" i="4"/>
  <c r="DW12" i="4"/>
  <c r="DH12" i="4"/>
  <c r="CI12" i="4"/>
  <c r="BL12" i="4"/>
  <c r="AT12" i="4"/>
  <c r="AQ12" i="4"/>
  <c r="AS12" i="4" s="1"/>
  <c r="V12" i="4"/>
  <c r="O12" i="4"/>
  <c r="M12" i="4"/>
  <c r="J12" i="4"/>
  <c r="JI11" i="4"/>
  <c r="JU11" i="4" s="1"/>
  <c r="JG11" i="4"/>
  <c r="HS11" i="4"/>
  <c r="HQ11" i="4"/>
  <c r="GV11" i="4"/>
  <c r="GZ11" i="4" s="1"/>
  <c r="GQ11" i="4"/>
  <c r="GG11" i="4"/>
  <c r="FI11" i="4"/>
  <c r="EN11" i="4"/>
  <c r="DW11" i="4"/>
  <c r="DH11" i="4"/>
  <c r="CI11" i="4"/>
  <c r="BL11" i="4"/>
  <c r="AT11" i="4"/>
  <c r="AS11" i="4"/>
  <c r="AQ11" i="4"/>
  <c r="V11" i="4"/>
  <c r="O11" i="4"/>
  <c r="M11" i="4"/>
  <c r="J11" i="4"/>
  <c r="JI10" i="4"/>
  <c r="JU10" i="4" s="1"/>
  <c r="JG10" i="4"/>
  <c r="HS10" i="4"/>
  <c r="HQ10" i="4"/>
  <c r="GV10" i="4"/>
  <c r="GZ10" i="4" s="1"/>
  <c r="GQ10" i="4"/>
  <c r="GG10" i="4"/>
  <c r="FI10" i="4"/>
  <c r="EN10" i="4"/>
  <c r="DW10" i="4"/>
  <c r="DH10" i="4"/>
  <c r="CI10" i="4"/>
  <c r="CK10" i="4" s="1"/>
  <c r="BL10" i="4"/>
  <c r="AT10" i="4"/>
  <c r="AQ10" i="4"/>
  <c r="AS10" i="4" s="1"/>
  <c r="V10" i="4"/>
  <c r="O10" i="4"/>
  <c r="M10" i="4"/>
  <c r="J10" i="4"/>
  <c r="JI9" i="4"/>
  <c r="JU9" i="4" s="1"/>
  <c r="JG9" i="4"/>
  <c r="HS9" i="4"/>
  <c r="HQ9" i="4"/>
  <c r="GV9" i="4"/>
  <c r="GQ9" i="4"/>
  <c r="GG9" i="4"/>
  <c r="FI9" i="4"/>
  <c r="EN9" i="4"/>
  <c r="DW9" i="4"/>
  <c r="DH9" i="4"/>
  <c r="CI9" i="4"/>
  <c r="BY9" i="4"/>
  <c r="BL9" i="4"/>
  <c r="AT9" i="4"/>
  <c r="AQ9" i="4"/>
  <c r="AS9" i="4" s="1"/>
  <c r="V9" i="4"/>
  <c r="O9" i="4"/>
  <c r="M9" i="4"/>
  <c r="J9" i="4"/>
  <c r="JI8" i="4"/>
  <c r="JU8" i="4" s="1"/>
  <c r="JG8" i="4"/>
  <c r="IW8" i="4"/>
  <c r="HS8" i="4"/>
  <c r="HQ8" i="4"/>
  <c r="HA8" i="4"/>
  <c r="GV8" i="4"/>
  <c r="GZ8" i="4" s="1"/>
  <c r="IS8" i="4" s="1"/>
  <c r="IV8" i="4" s="1"/>
  <c r="GQ8" i="4"/>
  <c r="GG8" i="4"/>
  <c r="FI8" i="4"/>
  <c r="EN8" i="4"/>
  <c r="DW8" i="4"/>
  <c r="DH8" i="4"/>
  <c r="CI8" i="4"/>
  <c r="BZ8" i="4"/>
  <c r="BL8" i="4"/>
  <c r="AT8" i="4"/>
  <c r="AQ8" i="4"/>
  <c r="AS8" i="4" s="1"/>
  <c r="V8" i="4"/>
  <c r="O8" i="4"/>
  <c r="M8" i="4"/>
  <c r="J8" i="4"/>
  <c r="JI7" i="4"/>
  <c r="JU7" i="4" s="1"/>
  <c r="JG7" i="4"/>
  <c r="HS7" i="4"/>
  <c r="HQ7" i="4"/>
  <c r="GV7" i="4"/>
  <c r="GZ7" i="4" s="1"/>
  <c r="GQ7" i="4"/>
  <c r="GG7" i="4"/>
  <c r="FI7" i="4"/>
  <c r="EN7" i="4"/>
  <c r="EG7" i="4"/>
  <c r="DW7" i="4"/>
  <c r="DH7" i="4"/>
  <c r="CI7" i="4"/>
  <c r="BZ7" i="4"/>
  <c r="BL7" i="4"/>
  <c r="AT7" i="4"/>
  <c r="AQ7" i="4"/>
  <c r="V7" i="4"/>
  <c r="O7" i="4"/>
  <c r="M7" i="4"/>
  <c r="J7" i="4"/>
  <c r="JI6" i="4"/>
  <c r="JU6" i="4" s="1"/>
  <c r="JG6" i="4"/>
  <c r="JF6" i="4"/>
  <c r="JF7" i="4" s="1"/>
  <c r="JF8" i="4" s="1"/>
  <c r="JF9" i="4" s="1"/>
  <c r="JF10" i="4" s="1"/>
  <c r="JF11" i="4" s="1"/>
  <c r="JF12" i="4" s="1"/>
  <c r="JF13" i="4" s="1"/>
  <c r="JF14" i="4" s="1"/>
  <c r="JF15" i="4" s="1"/>
  <c r="JF16" i="4" s="1"/>
  <c r="JF17" i="4" s="1"/>
  <c r="JF18" i="4" s="1"/>
  <c r="JF19" i="4" s="1"/>
  <c r="JF20" i="4" s="1"/>
  <c r="JF21" i="4" s="1"/>
  <c r="JF22" i="4" s="1"/>
  <c r="JF23" i="4" s="1"/>
  <c r="JF24" i="4" s="1"/>
  <c r="JF25" i="4" s="1"/>
  <c r="JF26" i="4" s="1"/>
  <c r="JF27" i="4" s="1"/>
  <c r="HS6" i="4"/>
  <c r="HQ6" i="4"/>
  <c r="HP6" i="4"/>
  <c r="HP7" i="4" s="1"/>
  <c r="HP8" i="4" s="1"/>
  <c r="HP9" i="4" s="1"/>
  <c r="HP10" i="4" s="1"/>
  <c r="HP11" i="4" s="1"/>
  <c r="HP12" i="4" s="1"/>
  <c r="HP13" i="4" s="1"/>
  <c r="HP14" i="4" s="1"/>
  <c r="HP15" i="4" s="1"/>
  <c r="HP16" i="4" s="1"/>
  <c r="HP17" i="4" s="1"/>
  <c r="HP18" i="4" s="1"/>
  <c r="HP19" i="4" s="1"/>
  <c r="HP20" i="4" s="1"/>
  <c r="HP21" i="4" s="1"/>
  <c r="HP22" i="4" s="1"/>
  <c r="HP23" i="4" s="1"/>
  <c r="HP24" i="4" s="1"/>
  <c r="HP25" i="4" s="1"/>
  <c r="HP26" i="4" s="1"/>
  <c r="HP27" i="4" s="1"/>
  <c r="GV6" i="4"/>
  <c r="GZ6" i="4" s="1"/>
  <c r="GU6" i="4"/>
  <c r="GU7" i="4" s="1"/>
  <c r="GU8" i="4" s="1"/>
  <c r="GU9" i="4" s="1"/>
  <c r="GU10" i="4" s="1"/>
  <c r="GU11" i="4" s="1"/>
  <c r="GU12" i="4" s="1"/>
  <c r="GU13" i="4" s="1"/>
  <c r="GU14" i="4" s="1"/>
  <c r="GU15" i="4" s="1"/>
  <c r="GU16" i="4" s="1"/>
  <c r="GU17" i="4" s="1"/>
  <c r="GU18" i="4" s="1"/>
  <c r="GU19" i="4" s="1"/>
  <c r="GU20" i="4" s="1"/>
  <c r="GU21" i="4" s="1"/>
  <c r="GU22" i="4" s="1"/>
  <c r="GU23" i="4" s="1"/>
  <c r="GU24" i="4" s="1"/>
  <c r="GU25" i="4" s="1"/>
  <c r="GU26" i="4" s="1"/>
  <c r="GU27" i="4" s="1"/>
  <c r="GQ6" i="4"/>
  <c r="GG6" i="4"/>
  <c r="GF6" i="4"/>
  <c r="GF7" i="4" s="1"/>
  <c r="GF8" i="4" s="1"/>
  <c r="GF9" i="4" s="1"/>
  <c r="GF10" i="4" s="1"/>
  <c r="GF11" i="4" s="1"/>
  <c r="GF12" i="4" s="1"/>
  <c r="GF13" i="4" s="1"/>
  <c r="GF14" i="4" s="1"/>
  <c r="GF15" i="4" s="1"/>
  <c r="GF16" i="4" s="1"/>
  <c r="GF17" i="4" s="1"/>
  <c r="GF18" i="4" s="1"/>
  <c r="GF19" i="4" s="1"/>
  <c r="GF20" i="4" s="1"/>
  <c r="GF21" i="4" s="1"/>
  <c r="GF22" i="4" s="1"/>
  <c r="GF23" i="4" s="1"/>
  <c r="GF24" i="4" s="1"/>
  <c r="GF25" i="4" s="1"/>
  <c r="GF26" i="4" s="1"/>
  <c r="GF27" i="4" s="1"/>
  <c r="FI6" i="4"/>
  <c r="FH6" i="4"/>
  <c r="FH7" i="4" s="1"/>
  <c r="FH8" i="4" s="1"/>
  <c r="FH9" i="4" s="1"/>
  <c r="FH10" i="4" s="1"/>
  <c r="FH11" i="4" s="1"/>
  <c r="FH12" i="4" s="1"/>
  <c r="FH13" i="4" s="1"/>
  <c r="FH14" i="4" s="1"/>
  <c r="FH15" i="4" s="1"/>
  <c r="FH16" i="4" s="1"/>
  <c r="FH17" i="4" s="1"/>
  <c r="FH18" i="4" s="1"/>
  <c r="FH19" i="4" s="1"/>
  <c r="FH20" i="4" s="1"/>
  <c r="FH21" i="4" s="1"/>
  <c r="FH22" i="4" s="1"/>
  <c r="FH23" i="4" s="1"/>
  <c r="FH24" i="4" s="1"/>
  <c r="FH25" i="4" s="1"/>
  <c r="FH26" i="4" s="1"/>
  <c r="FH27" i="4" s="1"/>
  <c r="FH28" i="4" s="1"/>
  <c r="EN6" i="4"/>
  <c r="EM6" i="4"/>
  <c r="EM7" i="4" s="1"/>
  <c r="EM8" i="4" s="1"/>
  <c r="EM9" i="4" s="1"/>
  <c r="EM10" i="4" s="1"/>
  <c r="EM11" i="4" s="1"/>
  <c r="EM12" i="4" s="1"/>
  <c r="EM13" i="4" s="1"/>
  <c r="EM14" i="4" s="1"/>
  <c r="EM15" i="4" s="1"/>
  <c r="EM16" i="4" s="1"/>
  <c r="EM17" i="4" s="1"/>
  <c r="EM18" i="4" s="1"/>
  <c r="EM19" i="4" s="1"/>
  <c r="EM20" i="4" s="1"/>
  <c r="EM21" i="4" s="1"/>
  <c r="EM22" i="4" s="1"/>
  <c r="EM23" i="4" s="1"/>
  <c r="EM24" i="4" s="1"/>
  <c r="EM25" i="4" s="1"/>
  <c r="EM26" i="4" s="1"/>
  <c r="EM27" i="4" s="1"/>
  <c r="EM28" i="4" s="1"/>
  <c r="EH6" i="4"/>
  <c r="DW6" i="4"/>
  <c r="DV6" i="4"/>
  <c r="DV7" i="4" s="1"/>
  <c r="DV8" i="4" s="1"/>
  <c r="DV9" i="4" s="1"/>
  <c r="DV10" i="4" s="1"/>
  <c r="DV11" i="4" s="1"/>
  <c r="DV12" i="4" s="1"/>
  <c r="DV13" i="4" s="1"/>
  <c r="DV14" i="4" s="1"/>
  <c r="DV15" i="4" s="1"/>
  <c r="DV16" i="4" s="1"/>
  <c r="DV17" i="4" s="1"/>
  <c r="DV18" i="4" s="1"/>
  <c r="DV19" i="4" s="1"/>
  <c r="DV20" i="4" s="1"/>
  <c r="DV21" i="4" s="1"/>
  <c r="DV22" i="4" s="1"/>
  <c r="DV23" i="4" s="1"/>
  <c r="DV24" i="4" s="1"/>
  <c r="DV25" i="4" s="1"/>
  <c r="DV26" i="4" s="1"/>
  <c r="DV27" i="4" s="1"/>
  <c r="DV28" i="4" s="1"/>
  <c r="DH6" i="4"/>
  <c r="DG6" i="4"/>
  <c r="DG7" i="4" s="1"/>
  <c r="DG8" i="4" s="1"/>
  <c r="DG9" i="4" s="1"/>
  <c r="DG10" i="4" s="1"/>
  <c r="DG11" i="4" s="1"/>
  <c r="DG12" i="4" s="1"/>
  <c r="DG13" i="4" s="1"/>
  <c r="DG14" i="4" s="1"/>
  <c r="DG15" i="4" s="1"/>
  <c r="DG16" i="4" s="1"/>
  <c r="DG17" i="4" s="1"/>
  <c r="DG18" i="4" s="1"/>
  <c r="DG19" i="4" s="1"/>
  <c r="DG20" i="4" s="1"/>
  <c r="DG21" i="4" s="1"/>
  <c r="DG22" i="4" s="1"/>
  <c r="DG23" i="4" s="1"/>
  <c r="DG24" i="4" s="1"/>
  <c r="DG25" i="4" s="1"/>
  <c r="DG26" i="4" s="1"/>
  <c r="DG27" i="4" s="1"/>
  <c r="DG28" i="4" s="1"/>
  <c r="CI6" i="4"/>
  <c r="CH6" i="4"/>
  <c r="CH7" i="4" s="1"/>
  <c r="CH8" i="4" s="1"/>
  <c r="CH9" i="4" s="1"/>
  <c r="CH10" i="4" s="1"/>
  <c r="CH11" i="4" s="1"/>
  <c r="CH12" i="4" s="1"/>
  <c r="CH13" i="4" s="1"/>
  <c r="CH14" i="4" s="1"/>
  <c r="CH15" i="4" s="1"/>
  <c r="CH16" i="4" s="1"/>
  <c r="CH17" i="4" s="1"/>
  <c r="CH18" i="4" s="1"/>
  <c r="CH19" i="4" s="1"/>
  <c r="CH20" i="4" s="1"/>
  <c r="CH21" i="4" s="1"/>
  <c r="CH22" i="4" s="1"/>
  <c r="CH23" i="4" s="1"/>
  <c r="CH24" i="4" s="1"/>
  <c r="CH25" i="4" s="1"/>
  <c r="CH26" i="4" s="1"/>
  <c r="CH27" i="4" s="1"/>
  <c r="CH28" i="4" s="1"/>
  <c r="CC6" i="4"/>
  <c r="BZ6" i="4"/>
  <c r="CD6" i="4" s="1"/>
  <c r="BW6" i="4"/>
  <c r="BW7" i="4" s="1"/>
  <c r="BW8" i="4" s="1"/>
  <c r="BL6" i="4"/>
  <c r="BF6" i="4"/>
  <c r="AT6" i="4"/>
  <c r="AQ6" i="4"/>
  <c r="AS6" i="4" s="1"/>
  <c r="V6" i="4"/>
  <c r="O6" i="4"/>
  <c r="J6" i="4"/>
  <c r="JI5" i="4"/>
  <c r="JU5" i="4" s="1"/>
  <c r="JG5" i="4"/>
  <c r="JF5" i="4"/>
  <c r="HS5" i="4"/>
  <c r="HQ5" i="4"/>
  <c r="HP5" i="4"/>
  <c r="GV5" i="4"/>
  <c r="GZ5" i="4" s="1"/>
  <c r="GU5" i="4"/>
  <c r="GQ5" i="4"/>
  <c r="GG5" i="4"/>
  <c r="GF5" i="4"/>
  <c r="FQ5" i="4"/>
  <c r="FI5" i="4"/>
  <c r="FH5" i="4"/>
  <c r="EN5" i="4"/>
  <c r="EM5" i="4"/>
  <c r="DW5" i="4"/>
  <c r="DV5" i="4"/>
  <c r="DH5" i="4"/>
  <c r="DG5" i="4"/>
  <c r="CU5" i="4"/>
  <c r="CI5" i="4"/>
  <c r="CH5" i="4"/>
  <c r="BZ5" i="4"/>
  <c r="BW5" i="4"/>
  <c r="BL5" i="4"/>
  <c r="BK5" i="4"/>
  <c r="BK6" i="4" s="1"/>
  <c r="BK7" i="4" s="1"/>
  <c r="BK8" i="4" s="1"/>
  <c r="BK9" i="4" s="1"/>
  <c r="BK10" i="4" s="1"/>
  <c r="BK11" i="4" s="1"/>
  <c r="BK12" i="4" s="1"/>
  <c r="BK13" i="4" s="1"/>
  <c r="BK14" i="4" s="1"/>
  <c r="BK15" i="4" s="1"/>
  <c r="BK16" i="4" s="1"/>
  <c r="BK17" i="4" s="1"/>
  <c r="BK18" i="4" s="1"/>
  <c r="BK19" i="4" s="1"/>
  <c r="BK20" i="4" s="1"/>
  <c r="BK21" i="4" s="1"/>
  <c r="BK22" i="4" s="1"/>
  <c r="BK23" i="4" s="1"/>
  <c r="BK24" i="4" s="1"/>
  <c r="BK25" i="4" s="1"/>
  <c r="BK26" i="4" s="1"/>
  <c r="BK27" i="4" s="1"/>
  <c r="BK28" i="4" s="1"/>
  <c r="AT5" i="4"/>
  <c r="AQ5" i="4"/>
  <c r="AS5" i="4" s="1"/>
  <c r="AP5" i="4"/>
  <c r="AP6" i="4" s="1"/>
  <c r="AP7" i="4" s="1"/>
  <c r="AP8" i="4" s="1"/>
  <c r="AP9" i="4" s="1"/>
  <c r="AP10" i="4" s="1"/>
  <c r="AP11" i="4" s="1"/>
  <c r="AP12" i="4" s="1"/>
  <c r="AP13" i="4" s="1"/>
  <c r="AP14" i="4" s="1"/>
  <c r="AP15" i="4" s="1"/>
  <c r="AP16" i="4" s="1"/>
  <c r="AP17" i="4" s="1"/>
  <c r="AP18" i="4" s="1"/>
  <c r="AP19" i="4" s="1"/>
  <c r="AP20" i="4" s="1"/>
  <c r="AP21" i="4" s="1"/>
  <c r="AP22" i="4" s="1"/>
  <c r="AP23" i="4" s="1"/>
  <c r="AP24" i="4" s="1"/>
  <c r="AP25" i="4" s="1"/>
  <c r="AP26" i="4" s="1"/>
  <c r="AP27" i="4" s="1"/>
  <c r="AP28" i="4" s="1"/>
  <c r="AJ5" i="4"/>
  <c r="AJ6" i="4" s="1"/>
  <c r="AJ7" i="4" s="1"/>
  <c r="AC5" i="4"/>
  <c r="AC6" i="4" s="1"/>
  <c r="AC7" i="4" s="1"/>
  <c r="AC8" i="4" s="1"/>
  <c r="AC9" i="4" s="1"/>
  <c r="AC10" i="4" s="1"/>
  <c r="AC11" i="4" s="1"/>
  <c r="AC12" i="4" s="1"/>
  <c r="AC13" i="4" s="1"/>
  <c r="AC14" i="4" s="1"/>
  <c r="AC15" i="4" s="1"/>
  <c r="AC16" i="4" s="1"/>
  <c r="AC17" i="4" s="1"/>
  <c r="AC18" i="4" s="1"/>
  <c r="AC19" i="4" s="1"/>
  <c r="AC20" i="4" s="1"/>
  <c r="AC21" i="4" s="1"/>
  <c r="AC22" i="4" s="1"/>
  <c r="AC23" i="4" s="1"/>
  <c r="AC24" i="4" s="1"/>
  <c r="AC25" i="4" s="1"/>
  <c r="AC26" i="4" s="1"/>
  <c r="AC27" i="4" s="1"/>
  <c r="V5" i="4"/>
  <c r="U5" i="4"/>
  <c r="U6" i="4" s="1"/>
  <c r="U7" i="4" s="1"/>
  <c r="U8" i="4" s="1"/>
  <c r="U9" i="4" s="1"/>
  <c r="U10" i="4" s="1"/>
  <c r="U11" i="4" s="1"/>
  <c r="U12" i="4" s="1"/>
  <c r="U13" i="4" s="1"/>
  <c r="U14" i="4" s="1"/>
  <c r="U15" i="4" s="1"/>
  <c r="U16" i="4" s="1"/>
  <c r="U17" i="4" s="1"/>
  <c r="U18" i="4" s="1"/>
  <c r="U19" i="4" s="1"/>
  <c r="U20" i="4" s="1"/>
  <c r="U21" i="4" s="1"/>
  <c r="U22" i="4" s="1"/>
  <c r="U23" i="4" s="1"/>
  <c r="U24" i="4" s="1"/>
  <c r="U25" i="4" s="1"/>
  <c r="U26" i="4" s="1"/>
  <c r="U27" i="4" s="1"/>
  <c r="U28" i="4" s="1"/>
  <c r="O5" i="4"/>
  <c r="M5" i="4"/>
  <c r="J5" i="4"/>
  <c r="I5" i="4"/>
  <c r="I6" i="4" s="1"/>
  <c r="I7" i="4" s="1"/>
  <c r="I8" i="4" s="1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JI4" i="4"/>
  <c r="JG4" i="4"/>
  <c r="IC4" i="4"/>
  <c r="HS4" i="4"/>
  <c r="HS28" i="4" s="1"/>
  <c r="HQ4" i="4"/>
  <c r="GV4" i="4"/>
  <c r="GZ4" i="4" s="1"/>
  <c r="GQ4" i="4"/>
  <c r="GQ28" i="4" s="1"/>
  <c r="GG4" i="4"/>
  <c r="FI4" i="4"/>
  <c r="EN4" i="4"/>
  <c r="DW4" i="4"/>
  <c r="DH4" i="4"/>
  <c r="CI4" i="4"/>
  <c r="BZ4" i="4"/>
  <c r="BL4" i="4"/>
  <c r="BE4" i="4"/>
  <c r="AT4" i="4"/>
  <c r="AQ4" i="4"/>
  <c r="V4" i="4"/>
  <c r="O4" i="4"/>
  <c r="M4" i="4"/>
  <c r="J4" i="4"/>
  <c r="CK17" i="4" s="1"/>
  <c r="JH2" i="4"/>
  <c r="HR2" i="4"/>
  <c r="FK2" i="4"/>
  <c r="DB2" i="4"/>
  <c r="DA2" i="4"/>
  <c r="CZ2" i="4"/>
  <c r="BP2" i="4"/>
  <c r="BN2" i="4"/>
  <c r="NC35" i="3"/>
  <c r="FH35" i="3"/>
  <c r="FG35" i="3"/>
  <c r="FF35" i="3"/>
  <c r="FI35" i="3" s="1"/>
  <c r="NC34" i="3"/>
  <c r="FI34" i="3"/>
  <c r="FI33" i="3"/>
  <c r="NC32" i="3"/>
  <c r="NE31" i="3"/>
  <c r="NF31" i="3" s="1"/>
  <c r="NG31" i="3" s="1"/>
  <c r="NC31" i="3"/>
  <c r="FH31" i="3"/>
  <c r="FH36" i="3" s="1"/>
  <c r="FG31" i="3"/>
  <c r="FG36" i="3" s="1"/>
  <c r="FF31" i="3"/>
  <c r="FI30" i="3"/>
  <c r="MW29" i="3"/>
  <c r="MV29" i="3"/>
  <c r="MT29" i="3"/>
  <c r="FI29" i="3"/>
  <c r="IO28" i="3"/>
  <c r="IM28" i="3"/>
  <c r="FI28" i="3"/>
  <c r="NF27" i="3"/>
  <c r="NG27" i="3" s="1"/>
  <c r="MW27" i="3"/>
  <c r="KS27" i="3"/>
  <c r="JF27" i="3"/>
  <c r="IO27" i="3"/>
  <c r="IM27" i="3"/>
  <c r="FI27" i="3"/>
  <c r="NE26" i="3"/>
  <c r="NF26" i="3" s="1"/>
  <c r="NG26" i="3" s="1"/>
  <c r="MW26" i="3"/>
  <c r="KJ26" i="3"/>
  <c r="JM26" i="3"/>
  <c r="JK26" i="3"/>
  <c r="JI26" i="3"/>
  <c r="JG26" i="3"/>
  <c r="JF26" i="3"/>
  <c r="JE26" i="3"/>
  <c r="JC26" i="3"/>
  <c r="JA26" i="3"/>
  <c r="IY26" i="3"/>
  <c r="JO26" i="3" s="1"/>
  <c r="IO26" i="3"/>
  <c r="IN26" i="3"/>
  <c r="IM26" i="3"/>
  <c r="KN26" i="3" s="1"/>
  <c r="KO27" i="3" s="1"/>
  <c r="IL26" i="3"/>
  <c r="IJ26" i="3"/>
  <c r="IP26" i="3" s="1"/>
  <c r="HX26" i="3"/>
  <c r="HW26" i="3"/>
  <c r="HV26" i="3"/>
  <c r="HY26" i="3" s="1"/>
  <c r="IW26" i="3" s="1"/>
  <c r="HU26" i="3"/>
  <c r="FI26" i="3"/>
  <c r="NC25" i="3"/>
  <c r="KS25" i="3"/>
  <c r="KQ25" i="3"/>
  <c r="KP25" i="3"/>
  <c r="KO25" i="3"/>
  <c r="KN25" i="3"/>
  <c r="KJ25" i="3"/>
  <c r="JY25" i="3"/>
  <c r="JW25" i="3"/>
  <c r="JX25" i="3" s="1"/>
  <c r="KA25" i="3" s="1"/>
  <c r="LA26" i="3" s="1"/>
  <c r="LJ26" i="3" s="1"/>
  <c r="JO25" i="3"/>
  <c r="MC25" i="3" s="1"/>
  <c r="IP25" i="3"/>
  <c r="LZ25" i="3" s="1"/>
  <c r="MF25" i="3" s="1"/>
  <c r="HZ25" i="3"/>
  <c r="HY25" i="3"/>
  <c r="IW25" i="3" s="1"/>
  <c r="JD25" i="3" s="1"/>
  <c r="LH26" i="3" s="1"/>
  <c r="H25" i="3"/>
  <c r="F25" i="3"/>
  <c r="NC24" i="3"/>
  <c r="KS24" i="3"/>
  <c r="KQ24" i="3"/>
  <c r="KP24" i="3"/>
  <c r="KO24" i="3"/>
  <c r="KN24" i="3"/>
  <c r="KJ24" i="3"/>
  <c r="JY24" i="3"/>
  <c r="JW24" i="3"/>
  <c r="JX24" i="3" s="1"/>
  <c r="KA24" i="3" s="1"/>
  <c r="LA25" i="3" s="1"/>
  <c r="LJ25" i="3" s="1"/>
  <c r="JO24" i="3"/>
  <c r="MC24" i="3" s="1"/>
  <c r="IP24" i="3"/>
  <c r="LZ24" i="3" s="1"/>
  <c r="MF24" i="3" s="1"/>
  <c r="HZ24" i="3"/>
  <c r="HY24" i="3"/>
  <c r="IW24" i="3" s="1"/>
  <c r="JD24" i="3" s="1"/>
  <c r="LH25" i="3" s="1"/>
  <c r="FH24" i="3"/>
  <c r="FG24" i="3"/>
  <c r="FF24" i="3"/>
  <c r="FI24" i="3" s="1"/>
  <c r="K24" i="3"/>
  <c r="NE23" i="3"/>
  <c r="NF23" i="3" s="1"/>
  <c r="NG23" i="3" s="1"/>
  <c r="NC23" i="3"/>
  <c r="KS23" i="3"/>
  <c r="KQ23" i="3"/>
  <c r="KP23" i="3"/>
  <c r="KO23" i="3"/>
  <c r="KN23" i="3"/>
  <c r="KJ23" i="3"/>
  <c r="JY23" i="3"/>
  <c r="JW23" i="3"/>
  <c r="JX23" i="3" s="1"/>
  <c r="KA23" i="3" s="1"/>
  <c r="LA24" i="3" s="1"/>
  <c r="LJ24" i="3" s="1"/>
  <c r="JO23" i="3"/>
  <c r="MC23" i="3" s="1"/>
  <c r="IP23" i="3"/>
  <c r="LZ23" i="3" s="1"/>
  <c r="MF23" i="3" s="1"/>
  <c r="HZ23" i="3"/>
  <c r="HY23" i="3"/>
  <c r="IW23" i="3" s="1"/>
  <c r="JD23" i="3" s="1"/>
  <c r="LH24" i="3" s="1"/>
  <c r="FI23" i="3"/>
  <c r="BY23" i="3"/>
  <c r="CB23" i="3" s="1"/>
  <c r="CC23" i="3" s="1"/>
  <c r="KS22" i="3"/>
  <c r="KQ22" i="3"/>
  <c r="KP22" i="3"/>
  <c r="KO22" i="3"/>
  <c r="KN22" i="3"/>
  <c r="KJ22" i="3"/>
  <c r="JY22" i="3"/>
  <c r="JW22" i="3"/>
  <c r="JX22" i="3" s="1"/>
  <c r="KA22" i="3" s="1"/>
  <c r="LA23" i="3" s="1"/>
  <c r="LJ23" i="3" s="1"/>
  <c r="JO22" i="3"/>
  <c r="MC22" i="3" s="1"/>
  <c r="IP22" i="3"/>
  <c r="LZ22" i="3" s="1"/>
  <c r="MF22" i="3" s="1"/>
  <c r="HZ22" i="3"/>
  <c r="HY22" i="3"/>
  <c r="IW22" i="3" s="1"/>
  <c r="JD22" i="3" s="1"/>
  <c r="LH23" i="3" s="1"/>
  <c r="FI22" i="3"/>
  <c r="NC21" i="3"/>
  <c r="KS21" i="3"/>
  <c r="KQ21" i="3"/>
  <c r="KP21" i="3"/>
  <c r="KO21" i="3"/>
  <c r="KN21" i="3"/>
  <c r="KJ21" i="3"/>
  <c r="JY21" i="3"/>
  <c r="JW21" i="3"/>
  <c r="JX21" i="3" s="1"/>
  <c r="KA21" i="3" s="1"/>
  <c r="LA22" i="3" s="1"/>
  <c r="LJ22" i="3" s="1"/>
  <c r="JO21" i="3"/>
  <c r="MC21" i="3" s="1"/>
  <c r="IP21" i="3"/>
  <c r="LZ21" i="3" s="1"/>
  <c r="MF21" i="3" s="1"/>
  <c r="HZ21" i="3"/>
  <c r="HY21" i="3"/>
  <c r="IW21" i="3" s="1"/>
  <c r="JD21" i="3" s="1"/>
  <c r="LH22" i="3" s="1"/>
  <c r="NC20" i="3"/>
  <c r="KP20" i="3"/>
  <c r="KN20" i="3"/>
  <c r="KJ20" i="3"/>
  <c r="JY20" i="3"/>
  <c r="JW20" i="3"/>
  <c r="JX20" i="3" s="1"/>
  <c r="KA20" i="3" s="1"/>
  <c r="LA21" i="3" s="1"/>
  <c r="LJ21" i="3" s="1"/>
  <c r="JO20" i="3"/>
  <c r="MC20" i="3" s="1"/>
  <c r="IP20" i="3"/>
  <c r="LZ20" i="3" s="1"/>
  <c r="MF20" i="3" s="1"/>
  <c r="HZ20" i="3"/>
  <c r="HY20" i="3"/>
  <c r="IW20" i="3" s="1"/>
  <c r="JD20" i="3" s="1"/>
  <c r="LH21" i="3" s="1"/>
  <c r="FH20" i="3"/>
  <c r="FG20" i="3"/>
  <c r="FF20" i="3"/>
  <c r="FI20" i="3" s="1"/>
  <c r="BX20" i="3"/>
  <c r="BU20" i="3"/>
  <c r="BQ20" i="3"/>
  <c r="BM20" i="3"/>
  <c r="BI20" i="3"/>
  <c r="BE20" i="3"/>
  <c r="BA20" i="3"/>
  <c r="AW20" i="3"/>
  <c r="H20" i="3"/>
  <c r="NC19" i="3"/>
  <c r="KS19" i="3"/>
  <c r="KQ19" i="3"/>
  <c r="KP19" i="3"/>
  <c r="KO19" i="3"/>
  <c r="KN19" i="3"/>
  <c r="KJ19" i="3"/>
  <c r="JY19" i="3"/>
  <c r="JW19" i="3"/>
  <c r="JX19" i="3" s="1"/>
  <c r="KA19" i="3" s="1"/>
  <c r="LA20" i="3" s="1"/>
  <c r="LJ20" i="3" s="1"/>
  <c r="JO19" i="3"/>
  <c r="MC19" i="3" s="1"/>
  <c r="IP19" i="3"/>
  <c r="LZ19" i="3" s="1"/>
  <c r="MF19" i="3" s="1"/>
  <c r="HZ19" i="3"/>
  <c r="HY19" i="3"/>
  <c r="IW19" i="3" s="1"/>
  <c r="JD19" i="3" s="1"/>
  <c r="LH20" i="3" s="1"/>
  <c r="FI19" i="3"/>
  <c r="BX19" i="3"/>
  <c r="BU19" i="3"/>
  <c r="BQ19" i="3"/>
  <c r="BM19" i="3"/>
  <c r="BI19" i="3"/>
  <c r="BE19" i="3"/>
  <c r="BA19" i="3"/>
  <c r="AW19" i="3"/>
  <c r="NC18" i="3"/>
  <c r="KS18" i="3"/>
  <c r="KQ18" i="3"/>
  <c r="KP18" i="3"/>
  <c r="KO18" i="3"/>
  <c r="KN18" i="3"/>
  <c r="KJ18" i="3"/>
  <c r="JY18" i="3"/>
  <c r="JW18" i="3"/>
  <c r="JX18" i="3" s="1"/>
  <c r="KA18" i="3" s="1"/>
  <c r="LA19" i="3" s="1"/>
  <c r="LJ19" i="3" s="1"/>
  <c r="JO18" i="3"/>
  <c r="MC18" i="3" s="1"/>
  <c r="IP18" i="3"/>
  <c r="LZ18" i="3" s="1"/>
  <c r="MF18" i="3" s="1"/>
  <c r="HZ18" i="3"/>
  <c r="HY18" i="3"/>
  <c r="IW18" i="3" s="1"/>
  <c r="JD18" i="3" s="1"/>
  <c r="LH19" i="3" s="1"/>
  <c r="FI18" i="3"/>
  <c r="BX18" i="3"/>
  <c r="BU18" i="3"/>
  <c r="BQ18" i="3"/>
  <c r="BM18" i="3"/>
  <c r="BI18" i="3"/>
  <c r="BE18" i="3"/>
  <c r="BA18" i="3"/>
  <c r="AW18" i="3"/>
  <c r="NC17" i="3"/>
  <c r="KS17" i="3"/>
  <c r="KQ17" i="3"/>
  <c r="KP17" i="3"/>
  <c r="KO17" i="3"/>
  <c r="KN17" i="3"/>
  <c r="KJ17" i="3"/>
  <c r="JY17" i="3"/>
  <c r="JW17" i="3"/>
  <c r="JX17" i="3" s="1"/>
  <c r="KA17" i="3" s="1"/>
  <c r="LA18" i="3" s="1"/>
  <c r="LJ18" i="3" s="1"/>
  <c r="JO17" i="3"/>
  <c r="MC17" i="3" s="1"/>
  <c r="IP17" i="3"/>
  <c r="LZ17" i="3" s="1"/>
  <c r="MF17" i="3" s="1"/>
  <c r="HZ17" i="3"/>
  <c r="HY17" i="3"/>
  <c r="IW17" i="3" s="1"/>
  <c r="JD17" i="3" s="1"/>
  <c r="LH18" i="3" s="1"/>
  <c r="FI17" i="3"/>
  <c r="BX17" i="3"/>
  <c r="BU17" i="3"/>
  <c r="BQ17" i="3"/>
  <c r="BM17" i="3"/>
  <c r="BI17" i="3"/>
  <c r="BE17" i="3"/>
  <c r="BA17" i="3"/>
  <c r="AW17" i="3"/>
  <c r="AM17" i="3"/>
  <c r="AM18" i="3" s="1"/>
  <c r="AM19" i="3" s="1"/>
  <c r="AM20" i="3" s="1"/>
  <c r="K17" i="3"/>
  <c r="H17" i="3"/>
  <c r="F17" i="3"/>
  <c r="NC16" i="3"/>
  <c r="MC16" i="3"/>
  <c r="LZ16" i="3"/>
  <c r="MF16" i="3" s="1"/>
  <c r="KS16" i="3"/>
  <c r="KQ16" i="3"/>
  <c r="KP16" i="3"/>
  <c r="KN16" i="3"/>
  <c r="KJ16" i="3"/>
  <c r="JY16" i="3"/>
  <c r="JW16" i="3"/>
  <c r="JX16" i="3" s="1"/>
  <c r="KA16" i="3" s="1"/>
  <c r="LA17" i="3" s="1"/>
  <c r="LJ17" i="3" s="1"/>
  <c r="JO16" i="3"/>
  <c r="IP16" i="3"/>
  <c r="HZ16" i="3"/>
  <c r="HY16" i="3"/>
  <c r="IW16" i="3" s="1"/>
  <c r="JD16" i="3" s="1"/>
  <c r="LH17" i="3" s="1"/>
  <c r="FI16" i="3"/>
  <c r="BX16" i="3"/>
  <c r="BU16" i="3"/>
  <c r="BQ16" i="3"/>
  <c r="BM16" i="3"/>
  <c r="BI16" i="3"/>
  <c r="BE16" i="3"/>
  <c r="BA16" i="3"/>
  <c r="AW16" i="3"/>
  <c r="AM16" i="3"/>
  <c r="NC15" i="3"/>
  <c r="KS15" i="3"/>
  <c r="KQ15" i="3"/>
  <c r="KP15" i="3"/>
  <c r="KO15" i="3"/>
  <c r="KN15" i="3"/>
  <c r="KJ15" i="3"/>
  <c r="JY15" i="3"/>
  <c r="JW15" i="3"/>
  <c r="JX15" i="3" s="1"/>
  <c r="KA15" i="3" s="1"/>
  <c r="LA16" i="3" s="1"/>
  <c r="LJ16" i="3" s="1"/>
  <c r="JO15" i="3"/>
  <c r="MC15" i="3" s="1"/>
  <c r="IP15" i="3"/>
  <c r="LZ15" i="3" s="1"/>
  <c r="MF15" i="3" s="1"/>
  <c r="HZ15" i="3"/>
  <c r="HY15" i="3"/>
  <c r="IW15" i="3" s="1"/>
  <c r="JD15" i="3" s="1"/>
  <c r="LH16" i="3" s="1"/>
  <c r="FI15" i="3"/>
  <c r="BX15" i="3"/>
  <c r="BU15" i="3"/>
  <c r="BQ15" i="3"/>
  <c r="BM15" i="3"/>
  <c r="BI15" i="3"/>
  <c r="BE15" i="3"/>
  <c r="BA15" i="3"/>
  <c r="AW15" i="3"/>
  <c r="NC14" i="3"/>
  <c r="KS14" i="3"/>
  <c r="KQ14" i="3"/>
  <c r="KP14" i="3"/>
  <c r="KO14" i="3"/>
  <c r="KN14" i="3"/>
  <c r="KJ14" i="3"/>
  <c r="JY14" i="3"/>
  <c r="JW14" i="3"/>
  <c r="JX14" i="3" s="1"/>
  <c r="KA14" i="3" s="1"/>
  <c r="LA15" i="3" s="1"/>
  <c r="LJ15" i="3" s="1"/>
  <c r="JO14" i="3"/>
  <c r="MC14" i="3" s="1"/>
  <c r="IP14" i="3"/>
  <c r="LZ14" i="3" s="1"/>
  <c r="MF14" i="3" s="1"/>
  <c r="HZ14" i="3"/>
  <c r="HY14" i="3"/>
  <c r="IW14" i="3" s="1"/>
  <c r="JD14" i="3" s="1"/>
  <c r="LH15" i="3" s="1"/>
  <c r="FZ14" i="3"/>
  <c r="FY14" i="3"/>
  <c r="FX14" i="3"/>
  <c r="FW14" i="3"/>
  <c r="FV14" i="3"/>
  <c r="FU14" i="3"/>
  <c r="FT14" i="3"/>
  <c r="FI14" i="3"/>
  <c r="BX14" i="3"/>
  <c r="BU14" i="3"/>
  <c r="BQ14" i="3"/>
  <c r="BM14" i="3"/>
  <c r="BI14" i="3"/>
  <c r="BE14" i="3"/>
  <c r="BA14" i="3"/>
  <c r="AW14" i="3"/>
  <c r="NC13" i="3"/>
  <c r="KS13" i="3"/>
  <c r="KQ13" i="3"/>
  <c r="KP13" i="3"/>
  <c r="KO13" i="3"/>
  <c r="KN13" i="3"/>
  <c r="KJ13" i="3"/>
  <c r="JY13" i="3"/>
  <c r="JW13" i="3"/>
  <c r="JX13" i="3" s="1"/>
  <c r="KA13" i="3" s="1"/>
  <c r="LA14" i="3" s="1"/>
  <c r="LJ14" i="3" s="1"/>
  <c r="JO13" i="3"/>
  <c r="MC13" i="3" s="1"/>
  <c r="IP13" i="3"/>
  <c r="LZ13" i="3" s="1"/>
  <c r="MF13" i="3" s="1"/>
  <c r="HZ13" i="3"/>
  <c r="HY13" i="3"/>
  <c r="IW13" i="3" s="1"/>
  <c r="JD13" i="3" s="1"/>
  <c r="GA13" i="3"/>
  <c r="FI13" i="3"/>
  <c r="BX13" i="3"/>
  <c r="BU13" i="3"/>
  <c r="BQ13" i="3"/>
  <c r="BM13" i="3"/>
  <c r="BI13" i="3"/>
  <c r="BE13" i="3"/>
  <c r="BA13" i="3"/>
  <c r="AW13" i="3"/>
  <c r="NC12" i="3"/>
  <c r="KS12" i="3"/>
  <c r="KQ12" i="3"/>
  <c r="KP12" i="3"/>
  <c r="KO12" i="3"/>
  <c r="KN12" i="3"/>
  <c r="KJ12" i="3"/>
  <c r="JY12" i="3"/>
  <c r="JW12" i="3"/>
  <c r="JX12" i="3" s="1"/>
  <c r="KA12" i="3" s="1"/>
  <c r="LA13" i="3" s="1"/>
  <c r="LJ13" i="3" s="1"/>
  <c r="JO12" i="3"/>
  <c r="MC12" i="3" s="1"/>
  <c r="IP12" i="3"/>
  <c r="LZ12" i="3" s="1"/>
  <c r="MF12" i="3" s="1"/>
  <c r="HZ12" i="3"/>
  <c r="HY12" i="3"/>
  <c r="IW12" i="3" s="1"/>
  <c r="JD12" i="3" s="1"/>
  <c r="LH13" i="3" s="1"/>
  <c r="GZ12" i="3"/>
  <c r="GY12" i="3"/>
  <c r="GX12" i="3"/>
  <c r="GV12" i="3"/>
  <c r="GU12" i="3"/>
  <c r="GT12" i="3"/>
  <c r="GM12" i="3"/>
  <c r="GZ13" i="3" s="1"/>
  <c r="GL12" i="3"/>
  <c r="GY13" i="3" s="1"/>
  <c r="GK12" i="3"/>
  <c r="GX13" i="3" s="1"/>
  <c r="GI12" i="3"/>
  <c r="GV13" i="3" s="1"/>
  <c r="GH12" i="3"/>
  <c r="GU13" i="3" s="1"/>
  <c r="GG12" i="3"/>
  <c r="GT13" i="3" s="1"/>
  <c r="GW13" i="3" s="1"/>
  <c r="GA12" i="3"/>
  <c r="FI12" i="3"/>
  <c r="DV12" i="3"/>
  <c r="DU12" i="3"/>
  <c r="DT12" i="3"/>
  <c r="DS12" i="3"/>
  <c r="DR12" i="3"/>
  <c r="DQ12" i="3"/>
  <c r="DP12" i="3"/>
  <c r="DO12" i="3"/>
  <c r="Z12" i="3"/>
  <c r="Y12" i="3"/>
  <c r="X12" i="3"/>
  <c r="NC11" i="3"/>
  <c r="MW11" i="3"/>
  <c r="KS11" i="3"/>
  <c r="KQ11" i="3"/>
  <c r="KP11" i="3"/>
  <c r="KO11" i="3"/>
  <c r="KN11" i="3"/>
  <c r="KJ11" i="3"/>
  <c r="JY11" i="3"/>
  <c r="JW11" i="3"/>
  <c r="JX11" i="3" s="1"/>
  <c r="KA11" i="3" s="1"/>
  <c r="LA12" i="3" s="1"/>
  <c r="LJ12" i="3" s="1"/>
  <c r="JO11" i="3"/>
  <c r="MC11" i="3" s="1"/>
  <c r="IP11" i="3"/>
  <c r="LZ11" i="3" s="1"/>
  <c r="MF11" i="3" s="1"/>
  <c r="HZ11" i="3"/>
  <c r="HY11" i="3"/>
  <c r="IW11" i="3" s="1"/>
  <c r="JD11" i="3" s="1"/>
  <c r="LH12" i="3" s="1"/>
  <c r="HA11" i="3"/>
  <c r="GW11" i="3"/>
  <c r="GN11" i="3"/>
  <c r="GJ11" i="3"/>
  <c r="GA11" i="3"/>
  <c r="FI11" i="3"/>
  <c r="BX11" i="3"/>
  <c r="BU11" i="3"/>
  <c r="BQ11" i="3"/>
  <c r="BM11" i="3"/>
  <c r="BI11" i="3"/>
  <c r="BE11" i="3"/>
  <c r="BA11" i="3"/>
  <c r="AW11" i="3"/>
  <c r="N11" i="3"/>
  <c r="M11" i="3"/>
  <c r="L11" i="3"/>
  <c r="J11" i="3"/>
  <c r="NC10" i="3"/>
  <c r="KS10" i="3"/>
  <c r="KQ10" i="3"/>
  <c r="KP10" i="3"/>
  <c r="KO10" i="3"/>
  <c r="KN10" i="3"/>
  <c r="KJ10" i="3"/>
  <c r="JY10" i="3"/>
  <c r="JW10" i="3"/>
  <c r="JX10" i="3" s="1"/>
  <c r="KA10" i="3" s="1"/>
  <c r="LA11" i="3" s="1"/>
  <c r="LJ11" i="3" s="1"/>
  <c r="JO10" i="3"/>
  <c r="MC10" i="3" s="1"/>
  <c r="IP10" i="3"/>
  <c r="LZ10" i="3" s="1"/>
  <c r="MF10" i="3" s="1"/>
  <c r="HZ10" i="3"/>
  <c r="HY10" i="3"/>
  <c r="IW10" i="3" s="1"/>
  <c r="JD10" i="3" s="1"/>
  <c r="LH11" i="3" s="1"/>
  <c r="HA10" i="3"/>
  <c r="GW10" i="3"/>
  <c r="GN10" i="3"/>
  <c r="GJ10" i="3"/>
  <c r="GA10" i="3"/>
  <c r="FI10" i="3"/>
  <c r="BX10" i="3"/>
  <c r="BU10" i="3"/>
  <c r="BQ10" i="3"/>
  <c r="BM10" i="3"/>
  <c r="BI10" i="3"/>
  <c r="BE10" i="3"/>
  <c r="BA10" i="3"/>
  <c r="AW10" i="3"/>
  <c r="AA10" i="3"/>
  <c r="NC9" i="3"/>
  <c r="MN9" i="3"/>
  <c r="MN12" i="3" s="1"/>
  <c r="MN13" i="3" s="1"/>
  <c r="C11" i="4" s="1"/>
  <c r="KS9" i="3"/>
  <c r="KQ9" i="3"/>
  <c r="KP9" i="3"/>
  <c r="KO9" i="3"/>
  <c r="KN9" i="3"/>
  <c r="KJ9" i="3"/>
  <c r="JY9" i="3"/>
  <c r="JW9" i="3"/>
  <c r="JX9" i="3" s="1"/>
  <c r="KA9" i="3" s="1"/>
  <c r="LA10" i="3" s="1"/>
  <c r="LJ10" i="3" s="1"/>
  <c r="JO9" i="3"/>
  <c r="MC9" i="3" s="1"/>
  <c r="IP9" i="3"/>
  <c r="LZ9" i="3" s="1"/>
  <c r="MF9" i="3" s="1"/>
  <c r="HZ9" i="3"/>
  <c r="HY9" i="3"/>
  <c r="IW9" i="3" s="1"/>
  <c r="JD9" i="3" s="1"/>
  <c r="LH10" i="3" s="1"/>
  <c r="HM9" i="3"/>
  <c r="HL9" i="3"/>
  <c r="HK9" i="3"/>
  <c r="HN9" i="3" s="1"/>
  <c r="HI9" i="3"/>
  <c r="HH9" i="3"/>
  <c r="HG9" i="3"/>
  <c r="HJ9" i="3" s="1"/>
  <c r="HA9" i="3"/>
  <c r="GW9" i="3"/>
  <c r="GN9" i="3"/>
  <c r="GN12" i="3" s="1"/>
  <c r="HA13" i="3" s="1"/>
  <c r="GJ9" i="3"/>
  <c r="GJ12" i="3" s="1"/>
  <c r="GA9" i="3"/>
  <c r="GA14" i="3" s="1"/>
  <c r="FI9" i="3"/>
  <c r="FC9" i="3"/>
  <c r="FC10" i="3" s="1"/>
  <c r="FC11" i="3" s="1"/>
  <c r="FC12" i="3" s="1"/>
  <c r="FC13" i="3" s="1"/>
  <c r="FC14" i="3" s="1"/>
  <c r="FC15" i="3" s="1"/>
  <c r="FC16" i="3" s="1"/>
  <c r="FC17" i="3" s="1"/>
  <c r="FC18" i="3" s="1"/>
  <c r="FC19" i="3" s="1"/>
  <c r="FC20" i="3" s="1"/>
  <c r="FC21" i="3" s="1"/>
  <c r="FC22" i="3" s="1"/>
  <c r="FC23" i="3" s="1"/>
  <c r="FC24" i="3" s="1"/>
  <c r="FC25" i="3" s="1"/>
  <c r="FC26" i="3" s="1"/>
  <c r="FC27" i="3" s="1"/>
  <c r="FC28" i="3" s="1"/>
  <c r="FC29" i="3" s="1"/>
  <c r="FC30" i="3" s="1"/>
  <c r="FC31" i="3" s="1"/>
  <c r="FC32" i="3" s="1"/>
  <c r="FC33" i="3" s="1"/>
  <c r="FC34" i="3" s="1"/>
  <c r="FC35" i="3" s="1"/>
  <c r="FC36" i="3" s="1"/>
  <c r="EY9" i="3"/>
  <c r="H19" i="3" s="1"/>
  <c r="EV9" i="3"/>
  <c r="EU9" i="3"/>
  <c r="ET9" i="3"/>
  <c r="ES9" i="3"/>
  <c r="ER9" i="3"/>
  <c r="F19" i="3" s="1"/>
  <c r="G19" i="3" s="1"/>
  <c r="EQ9" i="3"/>
  <c r="EP9" i="3"/>
  <c r="EO9" i="3"/>
  <c r="EI9" i="3"/>
  <c r="H18" i="3" s="1"/>
  <c r="EH9" i="3"/>
  <c r="EG9" i="3"/>
  <c r="EF9" i="3"/>
  <c r="EE9" i="3"/>
  <c r="F18" i="3" s="1"/>
  <c r="ED9" i="3"/>
  <c r="EC9" i="3"/>
  <c r="EB9" i="3"/>
  <c r="DI9" i="3"/>
  <c r="H16" i="3" s="1"/>
  <c r="DH9" i="3"/>
  <c r="AI11" i="3" s="1"/>
  <c r="DG9" i="3"/>
  <c r="F16" i="3" s="1"/>
  <c r="DF9" i="3"/>
  <c r="AI7" i="3" s="1"/>
  <c r="AI8" i="3" s="1"/>
  <c r="CZ9" i="3"/>
  <c r="H15" i="3" s="1"/>
  <c r="CY9" i="3"/>
  <c r="CX9" i="3"/>
  <c r="AH11" i="3" s="1"/>
  <c r="CW9" i="3"/>
  <c r="F15" i="3" s="1"/>
  <c r="CV9" i="3"/>
  <c r="AH7" i="3" s="1"/>
  <c r="AH8" i="3" s="1"/>
  <c r="CP9" i="3"/>
  <c r="H14" i="3" s="1"/>
  <c r="CO9" i="3"/>
  <c r="CN9" i="3"/>
  <c r="CM9" i="3"/>
  <c r="AG11" i="3" s="1"/>
  <c r="CL9" i="3"/>
  <c r="F14" i="3" s="1"/>
  <c r="CK9" i="3"/>
  <c r="CJ9" i="3"/>
  <c r="CI9" i="3"/>
  <c r="AG7" i="3" s="1"/>
  <c r="AG8" i="3" s="1"/>
  <c r="BX9" i="3"/>
  <c r="BU9" i="3"/>
  <c r="BQ9" i="3"/>
  <c r="BM9" i="3"/>
  <c r="BI9" i="3"/>
  <c r="BE9" i="3"/>
  <c r="BA9" i="3"/>
  <c r="AW9" i="3"/>
  <c r="AE9" i="3"/>
  <c r="AE10" i="3" s="1"/>
  <c r="AE11" i="3" s="1"/>
  <c r="AE12" i="3" s="1"/>
  <c r="AE13" i="3" s="1"/>
  <c r="AE14" i="3" s="1"/>
  <c r="AE15" i="3" s="1"/>
  <c r="AE16" i="3" s="1"/>
  <c r="AE17" i="3" s="1"/>
  <c r="AE18" i="3" s="1"/>
  <c r="AE19" i="3" s="1"/>
  <c r="AE20" i="3" s="1"/>
  <c r="AE21" i="3" s="1"/>
  <c r="N9" i="3"/>
  <c r="K9" i="3"/>
  <c r="NC8" i="3"/>
  <c r="NB8" i="3"/>
  <c r="NB9" i="3" s="1"/>
  <c r="NB10" i="3" s="1"/>
  <c r="NB11" i="3" s="1"/>
  <c r="NB12" i="3" s="1"/>
  <c r="NB13" i="3" s="1"/>
  <c r="NB14" i="3" s="1"/>
  <c r="NB15" i="3" s="1"/>
  <c r="NB16" i="3" s="1"/>
  <c r="NB17" i="3" s="1"/>
  <c r="NB18" i="3" s="1"/>
  <c r="NB19" i="3" s="1"/>
  <c r="NB20" i="3" s="1"/>
  <c r="NB21" i="3" s="1"/>
  <c r="NB22" i="3" s="1"/>
  <c r="NB23" i="3" s="1"/>
  <c r="NB24" i="3" s="1"/>
  <c r="NB25" i="3" s="1"/>
  <c r="NB26" i="3" s="1"/>
  <c r="NB27" i="3" s="1"/>
  <c r="NB28" i="3" s="1"/>
  <c r="NB29" i="3" s="1"/>
  <c r="NB30" i="3" s="1"/>
  <c r="NB31" i="3" s="1"/>
  <c r="NB32" i="3" s="1"/>
  <c r="NB34" i="3" s="1"/>
  <c r="NB35" i="3" s="1"/>
  <c r="MT8" i="3"/>
  <c r="MR8" i="3"/>
  <c r="MR9" i="3" s="1"/>
  <c r="MR10" i="3" s="1"/>
  <c r="MR11" i="3" s="1"/>
  <c r="MR12" i="3" s="1"/>
  <c r="MR13" i="3" s="1"/>
  <c r="MR14" i="3" s="1"/>
  <c r="MR15" i="3" s="1"/>
  <c r="MR16" i="3" s="1"/>
  <c r="MR17" i="3" s="1"/>
  <c r="MR18" i="3" s="1"/>
  <c r="MR19" i="3" s="1"/>
  <c r="MR20" i="3" s="1"/>
  <c r="MR21" i="3" s="1"/>
  <c r="MR22" i="3" s="1"/>
  <c r="MR23" i="3" s="1"/>
  <c r="MR24" i="3" s="1"/>
  <c r="MR25" i="3" s="1"/>
  <c r="MR26" i="3" s="1"/>
  <c r="MR27" i="3" s="1"/>
  <c r="MR28" i="3" s="1"/>
  <c r="MR29" i="3" s="1"/>
  <c r="MR30" i="3" s="1"/>
  <c r="MR31" i="3" s="1"/>
  <c r="MR32" i="3" s="1"/>
  <c r="MR34" i="3" s="1"/>
  <c r="MR35" i="3" s="1"/>
  <c r="ML8" i="3"/>
  <c r="ML9" i="3" s="1"/>
  <c r="ML10" i="3" s="1"/>
  <c r="ML11" i="3" s="1"/>
  <c r="ML12" i="3" s="1"/>
  <c r="ML13" i="3" s="1"/>
  <c r="LZ8" i="3"/>
  <c r="KY8" i="3"/>
  <c r="KY9" i="3" s="1"/>
  <c r="KY10" i="3" s="1"/>
  <c r="KY11" i="3" s="1"/>
  <c r="KY12" i="3" s="1"/>
  <c r="KY13" i="3" s="1"/>
  <c r="KY14" i="3" s="1"/>
  <c r="KY15" i="3" s="1"/>
  <c r="KY16" i="3" s="1"/>
  <c r="KY17" i="3" s="1"/>
  <c r="KY18" i="3" s="1"/>
  <c r="KY19" i="3" s="1"/>
  <c r="KY20" i="3" s="1"/>
  <c r="KY21" i="3" s="1"/>
  <c r="KY22" i="3" s="1"/>
  <c r="KY23" i="3" s="1"/>
  <c r="KY24" i="3" s="1"/>
  <c r="KY25" i="3" s="1"/>
  <c r="KY26" i="3" s="1"/>
  <c r="KY27" i="3" s="1"/>
  <c r="KY28" i="3" s="1"/>
  <c r="KS8" i="3"/>
  <c r="KQ8" i="3"/>
  <c r="KP8" i="3"/>
  <c r="KO8" i="3"/>
  <c r="KN8" i="3"/>
  <c r="KJ8" i="3"/>
  <c r="JY8" i="3"/>
  <c r="JW8" i="3"/>
  <c r="JX8" i="3" s="1"/>
  <c r="KA8" i="3" s="1"/>
  <c r="LA9" i="3" s="1"/>
  <c r="LJ9" i="3" s="1"/>
  <c r="JO8" i="3"/>
  <c r="MC8" i="3" s="1"/>
  <c r="IX8" i="3"/>
  <c r="IW8" i="3"/>
  <c r="JD8" i="3" s="1"/>
  <c r="LH9" i="3" s="1"/>
  <c r="IP8" i="3"/>
  <c r="HZ8" i="3"/>
  <c r="II8" i="3" s="1"/>
  <c r="IK8" i="3" s="1"/>
  <c r="HY8" i="3"/>
  <c r="HN8" i="3"/>
  <c r="HJ8" i="3"/>
  <c r="HA8" i="3"/>
  <c r="GW8" i="3"/>
  <c r="GN8" i="3"/>
  <c r="GJ8" i="3"/>
  <c r="GA8" i="3"/>
  <c r="FI8" i="3"/>
  <c r="FC8" i="3"/>
  <c r="EV8" i="3"/>
  <c r="ER8" i="3"/>
  <c r="EI8" i="3"/>
  <c r="EE8" i="3"/>
  <c r="CP8" i="3"/>
  <c r="CL8" i="3"/>
  <c r="BX8" i="3"/>
  <c r="BU8" i="3"/>
  <c r="BQ8" i="3"/>
  <c r="BM8" i="3"/>
  <c r="BI8" i="3"/>
  <c r="BE8" i="3"/>
  <c r="BA8" i="3"/>
  <c r="AW8" i="3"/>
  <c r="AE8" i="3"/>
  <c r="N8" i="3"/>
  <c r="K8" i="3"/>
  <c r="H8" i="3"/>
  <c r="F8" i="3"/>
  <c r="NC7" i="3"/>
  <c r="ML7" i="3"/>
  <c r="KY7" i="3"/>
  <c r="KS7" i="3"/>
  <c r="KQ7" i="3"/>
  <c r="KP7" i="3"/>
  <c r="KO7" i="3"/>
  <c r="KN7" i="3"/>
  <c r="KJ7" i="3"/>
  <c r="JY7" i="3"/>
  <c r="JW7" i="3"/>
  <c r="JX7" i="3" s="1"/>
  <c r="JO7" i="3"/>
  <c r="MC7" i="3" s="1"/>
  <c r="IP7" i="3"/>
  <c r="LZ7" i="3" s="1"/>
  <c r="MF7" i="3" s="1"/>
  <c r="HZ7" i="3"/>
  <c r="HY7" i="3"/>
  <c r="IW7" i="3" s="1"/>
  <c r="JD7" i="3" s="1"/>
  <c r="HN7" i="3"/>
  <c r="HJ7" i="3"/>
  <c r="GW7" i="3"/>
  <c r="GN7" i="3"/>
  <c r="GJ7" i="3"/>
  <c r="GA7" i="3"/>
  <c r="FI7" i="3"/>
  <c r="EV7" i="3"/>
  <c r="ER7" i="3"/>
  <c r="EI7" i="3"/>
  <c r="EE7" i="3"/>
  <c r="CP7" i="3"/>
  <c r="CL7" i="3"/>
  <c r="BX7" i="3"/>
  <c r="BU7" i="3"/>
  <c r="BQ7" i="3"/>
  <c r="BM7" i="3"/>
  <c r="BI7" i="3"/>
  <c r="BE7" i="3"/>
  <c r="BA7" i="3"/>
  <c r="AW7" i="3"/>
  <c r="AA7" i="3"/>
  <c r="V7" i="3"/>
  <c r="V8" i="3" s="1"/>
  <c r="V10" i="3" s="1"/>
  <c r="V11" i="3" s="1"/>
  <c r="V12" i="3" s="1"/>
  <c r="V14" i="3" s="1"/>
  <c r="V15" i="3" s="1"/>
  <c r="V16" i="3" s="1"/>
  <c r="V18" i="3" s="1"/>
  <c r="V19" i="3" s="1"/>
  <c r="V20" i="3" s="1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4" i="3" s="1"/>
  <c r="B25" i="3" s="1"/>
  <c r="KS6" i="3"/>
  <c r="KQ6" i="3"/>
  <c r="KP6" i="3"/>
  <c r="KP26" i="3" s="1"/>
  <c r="KQ27" i="3" s="1"/>
  <c r="KO6" i="3"/>
  <c r="KN6" i="3"/>
  <c r="KJ6" i="3"/>
  <c r="JY6" i="3"/>
  <c r="JW6" i="3"/>
  <c r="JO6" i="3"/>
  <c r="MC6" i="3" s="1"/>
  <c r="IP6" i="3"/>
  <c r="LZ6" i="3" s="1"/>
  <c r="HZ6" i="3"/>
  <c r="HY6" i="3"/>
  <c r="IW6" i="3" s="1"/>
  <c r="JD6" i="3" s="1"/>
  <c r="HN6" i="3"/>
  <c r="H24" i="3" s="1"/>
  <c r="HJ6" i="3"/>
  <c r="F24" i="3" s="1"/>
  <c r="HA6" i="3"/>
  <c r="GW6" i="3"/>
  <c r="GN6" i="3"/>
  <c r="GJ6" i="3"/>
  <c r="GA6" i="3"/>
  <c r="EV6" i="3"/>
  <c r="ER6" i="3"/>
  <c r="EI6" i="3"/>
  <c r="EE6" i="3"/>
  <c r="DR6" i="3"/>
  <c r="CP6" i="3"/>
  <c r="CL6" i="3"/>
  <c r="KQ5" i="3"/>
  <c r="KI5" i="3"/>
  <c r="LF4" i="3"/>
  <c r="LH4" i="3" s="1"/>
  <c r="KP4" i="3"/>
  <c r="KK4" i="3"/>
  <c r="KJ4" i="3"/>
  <c r="IY4" i="3"/>
  <c r="II4" i="3"/>
  <c r="FL4" i="3"/>
  <c r="FJ4" i="3"/>
  <c r="AI4" i="3"/>
  <c r="AH4" i="3"/>
  <c r="AG4" i="3"/>
  <c r="CM3" i="3"/>
  <c r="CX3" i="3" s="1"/>
  <c r="CI3" i="3"/>
  <c r="CV3" i="3" s="1"/>
  <c r="JU8" i="2"/>
  <c r="JU23" i="2"/>
  <c r="JU24" i="2"/>
  <c r="JU27" i="2"/>
  <c r="JI27" i="2"/>
  <c r="JI26" i="2"/>
  <c r="JU26" i="2" s="1"/>
  <c r="JI25" i="2"/>
  <c r="JU25" i="2" s="1"/>
  <c r="JI24" i="2"/>
  <c r="JI23" i="2"/>
  <c r="JI22" i="2"/>
  <c r="JU22" i="2" s="1"/>
  <c r="JI21" i="2"/>
  <c r="JU21" i="2" s="1"/>
  <c r="JI20" i="2"/>
  <c r="JU20" i="2" s="1"/>
  <c r="JI19" i="2"/>
  <c r="JU19" i="2" s="1"/>
  <c r="JI18" i="2"/>
  <c r="JU18" i="2" s="1"/>
  <c r="JI17" i="2"/>
  <c r="JU17" i="2" s="1"/>
  <c r="JI16" i="2"/>
  <c r="JU16" i="2" s="1"/>
  <c r="JI15" i="2"/>
  <c r="JU15" i="2" s="1"/>
  <c r="JI14" i="2"/>
  <c r="JU14" i="2" s="1"/>
  <c r="JI13" i="2"/>
  <c r="JU13" i="2" s="1"/>
  <c r="JI12" i="2"/>
  <c r="JU12" i="2" s="1"/>
  <c r="JI11" i="2"/>
  <c r="JU11" i="2" s="1"/>
  <c r="JI10" i="2"/>
  <c r="JU10" i="2" s="1"/>
  <c r="JI9" i="2"/>
  <c r="JU9" i="2" s="1"/>
  <c r="JI8" i="2"/>
  <c r="JI7" i="2"/>
  <c r="JU7" i="2" s="1"/>
  <c r="JI6" i="2"/>
  <c r="JU6" i="2" s="1"/>
  <c r="JI5" i="2"/>
  <c r="JU5" i="2" s="1"/>
  <c r="JI4" i="2"/>
  <c r="JU4" i="2" s="1"/>
  <c r="HS27" i="2"/>
  <c r="HS26" i="2"/>
  <c r="HS25" i="2"/>
  <c r="HS24" i="2"/>
  <c r="HS23" i="2"/>
  <c r="HS22" i="2"/>
  <c r="HS21" i="2"/>
  <c r="HS20" i="2"/>
  <c r="HS19" i="2"/>
  <c r="HS18" i="2"/>
  <c r="HS17" i="2"/>
  <c r="HS16" i="2"/>
  <c r="HS15" i="2"/>
  <c r="HS14" i="2"/>
  <c r="HS13" i="2"/>
  <c r="HS12" i="2"/>
  <c r="HS11" i="2"/>
  <c r="HS10" i="2"/>
  <c r="HS9" i="2"/>
  <c r="HS8" i="2"/>
  <c r="HS7" i="2"/>
  <c r="HS6" i="2"/>
  <c r="HS5" i="2"/>
  <c r="HS4" i="2"/>
  <c r="GQ27" i="2"/>
  <c r="GQ26" i="2"/>
  <c r="GQ25" i="2"/>
  <c r="GQ24" i="2"/>
  <c r="GQ23" i="2"/>
  <c r="GQ22" i="2"/>
  <c r="GQ21" i="2"/>
  <c r="GQ20" i="2"/>
  <c r="GQ19" i="2"/>
  <c r="GQ18" i="2"/>
  <c r="GQ17" i="2"/>
  <c r="GQ16" i="2"/>
  <c r="GQ15" i="2"/>
  <c r="GQ14" i="2"/>
  <c r="GQ13" i="2"/>
  <c r="GQ12" i="2"/>
  <c r="GQ11" i="2"/>
  <c r="GQ10" i="2"/>
  <c r="GQ9" i="2"/>
  <c r="GQ8" i="2"/>
  <c r="GQ7" i="2"/>
  <c r="GQ6" i="2"/>
  <c r="GQ5" i="2"/>
  <c r="GQ4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T6" i="2"/>
  <c r="AT5" i="2"/>
  <c r="AT4" i="2"/>
  <c r="GY35" i="2"/>
  <c r="GZ35" i="2" s="1"/>
  <c r="HA35" i="2" s="1"/>
  <c r="HB35" i="2" s="1"/>
  <c r="HC35" i="2" s="1"/>
  <c r="FZ31" i="2"/>
  <c r="GA31" i="2" s="1"/>
  <c r="GB31" i="2" s="1"/>
  <c r="FU31" i="2"/>
  <c r="FV31" i="2" s="1"/>
  <c r="FW31" i="2" s="1"/>
  <c r="FX31" i="2" s="1"/>
  <c r="GJ31" i="2"/>
  <c r="GK31" i="2" s="1"/>
  <c r="GL31" i="2" s="1"/>
  <c r="GM31" i="2" s="1"/>
  <c r="GN31" i="2" s="1"/>
  <c r="GO31" i="2" s="1"/>
  <c r="GP31" i="2" s="1"/>
  <c r="GQ31" i="2" s="1"/>
  <c r="HA31" i="2"/>
  <c r="AS31" i="2"/>
  <c r="AT31" i="2" s="1"/>
  <c r="AU31" i="2" s="1"/>
  <c r="AV31" i="2" s="1"/>
  <c r="AW31" i="2" s="1"/>
  <c r="AX31" i="2" s="1"/>
  <c r="AZ31" i="2" s="1"/>
  <c r="Y30" i="2"/>
  <c r="FL31" i="2" s="1"/>
  <c r="FM31" i="2" s="1"/>
  <c r="JG27" i="2"/>
  <c r="IW27" i="2"/>
  <c r="HQ27" i="2"/>
  <c r="GV27" i="2"/>
  <c r="GG27" i="2"/>
  <c r="FI27" i="2"/>
  <c r="EN27" i="2"/>
  <c r="DH27" i="2"/>
  <c r="CI27" i="2"/>
  <c r="BL27" i="2"/>
  <c r="AQ27" i="2"/>
  <c r="AS27" i="2" s="1"/>
  <c r="AU27" i="2" s="1"/>
  <c r="V27" i="2"/>
  <c r="J27" i="2"/>
  <c r="JG26" i="2"/>
  <c r="HQ26" i="2"/>
  <c r="GV26" i="2"/>
  <c r="GG26" i="2"/>
  <c r="FI26" i="2"/>
  <c r="EN26" i="2"/>
  <c r="DH26" i="2"/>
  <c r="CI26" i="2"/>
  <c r="BL26" i="2"/>
  <c r="AQ26" i="2"/>
  <c r="AS26" i="2" s="1"/>
  <c r="AU26" i="2" s="1"/>
  <c r="V26" i="2"/>
  <c r="O26" i="2"/>
  <c r="J26" i="2"/>
  <c r="JG25" i="2"/>
  <c r="HQ25" i="2"/>
  <c r="GV25" i="2"/>
  <c r="GG25" i="2"/>
  <c r="FI25" i="2"/>
  <c r="EN25" i="2"/>
  <c r="DH25" i="2"/>
  <c r="CI25" i="2"/>
  <c r="BL25" i="2"/>
  <c r="AQ25" i="2"/>
  <c r="AS25" i="2" s="1"/>
  <c r="V25" i="2"/>
  <c r="O25" i="2"/>
  <c r="J25" i="2"/>
  <c r="JG24" i="2"/>
  <c r="IW24" i="2"/>
  <c r="HQ24" i="2"/>
  <c r="GV24" i="2"/>
  <c r="GG24" i="2"/>
  <c r="DW24" i="2" s="1"/>
  <c r="FI24" i="2"/>
  <c r="EN24" i="2"/>
  <c r="DH24" i="2"/>
  <c r="CI24" i="2"/>
  <c r="BL24" i="2"/>
  <c r="AQ24" i="2"/>
  <c r="AS24" i="2" s="1"/>
  <c r="V24" i="2"/>
  <c r="O24" i="2"/>
  <c r="J24" i="2"/>
  <c r="JG23" i="2"/>
  <c r="IW23" i="2"/>
  <c r="HQ23" i="2"/>
  <c r="GV23" i="2"/>
  <c r="GG23" i="2"/>
  <c r="DW23" i="2" s="1"/>
  <c r="FI23" i="2"/>
  <c r="EN23" i="2"/>
  <c r="DH23" i="2"/>
  <c r="CI23" i="2"/>
  <c r="BL23" i="2"/>
  <c r="AQ23" i="2"/>
  <c r="V23" i="2"/>
  <c r="O23" i="2"/>
  <c r="J23" i="2"/>
  <c r="JG22" i="2"/>
  <c r="HQ22" i="2"/>
  <c r="GV22" i="2"/>
  <c r="GG22" i="2"/>
  <c r="DW22" i="2" s="1"/>
  <c r="FI22" i="2"/>
  <c r="EN22" i="2"/>
  <c r="DH22" i="2"/>
  <c r="CI22" i="2"/>
  <c r="BL22" i="2"/>
  <c r="AQ22" i="2"/>
  <c r="AS22" i="2" s="1"/>
  <c r="AU22" i="2" s="1"/>
  <c r="V22" i="2"/>
  <c r="O22" i="2"/>
  <c r="J22" i="2"/>
  <c r="JG21" i="2"/>
  <c r="HQ21" i="2"/>
  <c r="GV21" i="2"/>
  <c r="GG21" i="2"/>
  <c r="FI21" i="2"/>
  <c r="EN21" i="2"/>
  <c r="DH21" i="2"/>
  <c r="CI21" i="2"/>
  <c r="BL21" i="2"/>
  <c r="AQ21" i="2"/>
  <c r="V21" i="2"/>
  <c r="O21" i="2"/>
  <c r="J21" i="2"/>
  <c r="JG20" i="2"/>
  <c r="HQ20" i="2"/>
  <c r="GV20" i="2"/>
  <c r="GG20" i="2"/>
  <c r="DW20" i="2" s="1"/>
  <c r="FI20" i="2"/>
  <c r="EN20" i="2"/>
  <c r="DH20" i="2"/>
  <c r="CI20" i="2"/>
  <c r="BL20" i="2"/>
  <c r="AQ20" i="2"/>
  <c r="AS20" i="2" s="1"/>
  <c r="V20" i="2"/>
  <c r="J20" i="2"/>
  <c r="JG19" i="2"/>
  <c r="HQ19" i="2"/>
  <c r="GV19" i="2"/>
  <c r="GG19" i="2"/>
  <c r="FI19" i="2"/>
  <c r="EN19" i="2"/>
  <c r="DH19" i="2"/>
  <c r="CI19" i="2"/>
  <c r="BL19" i="2"/>
  <c r="AQ19" i="2"/>
  <c r="V19" i="2"/>
  <c r="J19" i="2"/>
  <c r="JG18" i="2"/>
  <c r="HQ18" i="2"/>
  <c r="GV18" i="2"/>
  <c r="GG18" i="2"/>
  <c r="FI18" i="2"/>
  <c r="EN18" i="2"/>
  <c r="DH18" i="2"/>
  <c r="CI18" i="2"/>
  <c r="BL18" i="2"/>
  <c r="AQ18" i="2"/>
  <c r="AS18" i="2" s="1"/>
  <c r="V18" i="2"/>
  <c r="O18" i="2"/>
  <c r="J18" i="2"/>
  <c r="JG17" i="2"/>
  <c r="IW17" i="2"/>
  <c r="HQ17" i="2"/>
  <c r="GV17" i="2"/>
  <c r="GG17" i="2"/>
  <c r="FI17" i="2"/>
  <c r="EN17" i="2"/>
  <c r="DH17" i="2"/>
  <c r="CI17" i="2"/>
  <c r="BL17" i="2"/>
  <c r="AQ17" i="2"/>
  <c r="V17" i="2"/>
  <c r="J17" i="2"/>
  <c r="JG16" i="2"/>
  <c r="HQ16" i="2"/>
  <c r="GV16" i="2"/>
  <c r="GG16" i="2"/>
  <c r="FI16" i="2"/>
  <c r="EN16" i="2"/>
  <c r="DH16" i="2"/>
  <c r="CI16" i="2"/>
  <c r="BL16" i="2"/>
  <c r="AQ16" i="2"/>
  <c r="V16" i="2"/>
  <c r="O16" i="2"/>
  <c r="J16" i="2"/>
  <c r="JG15" i="2"/>
  <c r="IW15" i="2"/>
  <c r="HQ15" i="2"/>
  <c r="GV15" i="2"/>
  <c r="GG15" i="2"/>
  <c r="FI15" i="2"/>
  <c r="EN15" i="2"/>
  <c r="DH15" i="2"/>
  <c r="CI15" i="2"/>
  <c r="BL15" i="2"/>
  <c r="AQ15" i="2"/>
  <c r="V15" i="2"/>
  <c r="J15" i="2"/>
  <c r="JG14" i="2"/>
  <c r="HQ14" i="2"/>
  <c r="GV14" i="2"/>
  <c r="GG14" i="2"/>
  <c r="FI14" i="2"/>
  <c r="EN14" i="2"/>
  <c r="DH14" i="2"/>
  <c r="CI14" i="2"/>
  <c r="BL14" i="2"/>
  <c r="AQ14" i="2"/>
  <c r="AS14" i="2" s="1"/>
  <c r="V14" i="2"/>
  <c r="J14" i="2"/>
  <c r="JG13" i="2"/>
  <c r="HQ13" i="2"/>
  <c r="GV13" i="2"/>
  <c r="GG13" i="2"/>
  <c r="DW13" i="2" s="1"/>
  <c r="FQ13" i="2"/>
  <c r="FI13" i="2"/>
  <c r="EN13" i="2"/>
  <c r="DH13" i="2"/>
  <c r="CI13" i="2"/>
  <c r="BL13" i="2"/>
  <c r="AQ13" i="2"/>
  <c r="AS13" i="2" s="1"/>
  <c r="V13" i="2"/>
  <c r="J13" i="2"/>
  <c r="JG12" i="2"/>
  <c r="HQ12" i="2"/>
  <c r="GV12" i="2"/>
  <c r="GG12" i="2"/>
  <c r="FI12" i="2"/>
  <c r="EN12" i="2"/>
  <c r="DH12" i="2"/>
  <c r="CI12" i="2"/>
  <c r="BL12" i="2"/>
  <c r="AQ12" i="2"/>
  <c r="AS12" i="2" s="1"/>
  <c r="V12" i="2"/>
  <c r="J12" i="2"/>
  <c r="JG11" i="2"/>
  <c r="HQ11" i="2"/>
  <c r="GV11" i="2"/>
  <c r="GG11" i="2"/>
  <c r="DW11" i="2" s="1"/>
  <c r="FI11" i="2"/>
  <c r="EN11" i="2"/>
  <c r="DH11" i="2"/>
  <c r="CI11" i="2"/>
  <c r="BL11" i="2"/>
  <c r="AQ11" i="2"/>
  <c r="AS11" i="2" s="1"/>
  <c r="V11" i="2"/>
  <c r="J11" i="2"/>
  <c r="JG10" i="2"/>
  <c r="HQ10" i="2"/>
  <c r="GV10" i="2"/>
  <c r="GG10" i="2"/>
  <c r="FI10" i="2"/>
  <c r="EN10" i="2"/>
  <c r="DH10" i="2"/>
  <c r="CI10" i="2"/>
  <c r="BL10" i="2"/>
  <c r="AQ10" i="2"/>
  <c r="AS10" i="2" s="1"/>
  <c r="V10" i="2"/>
  <c r="J10" i="2"/>
  <c r="JG9" i="2"/>
  <c r="HQ9" i="2"/>
  <c r="GV9" i="2"/>
  <c r="GG9" i="2"/>
  <c r="DW9" i="2" s="1"/>
  <c r="FI9" i="2"/>
  <c r="EN9" i="2"/>
  <c r="DH9" i="2"/>
  <c r="CI9" i="2"/>
  <c r="BL9" i="2"/>
  <c r="AQ9" i="2"/>
  <c r="V9" i="2"/>
  <c r="J9" i="2"/>
  <c r="JG8" i="2"/>
  <c r="IW8" i="2"/>
  <c r="HQ8" i="2"/>
  <c r="GV8" i="2"/>
  <c r="GG8" i="2"/>
  <c r="GB8" i="2"/>
  <c r="FM8" i="2"/>
  <c r="FI8" i="2"/>
  <c r="EX8" i="2"/>
  <c r="EN8" i="2"/>
  <c r="EA8" i="2"/>
  <c r="DH8" i="2"/>
  <c r="CI8" i="2"/>
  <c r="BZ8" i="2"/>
  <c r="BL8" i="2"/>
  <c r="AZ8" i="2"/>
  <c r="BS8" i="2"/>
  <c r="AQ8" i="2"/>
  <c r="AS8" i="2" s="1"/>
  <c r="V8" i="2"/>
  <c r="J8" i="2"/>
  <c r="JG7" i="2"/>
  <c r="HQ7" i="2"/>
  <c r="GV7" i="2"/>
  <c r="GG7" i="2"/>
  <c r="FI7" i="2"/>
  <c r="EN7" i="2"/>
  <c r="DH7" i="2"/>
  <c r="CI7" i="2"/>
  <c r="BZ7" i="2"/>
  <c r="BL7" i="2"/>
  <c r="AQ7" i="2"/>
  <c r="AS7" i="2" s="1"/>
  <c r="V7" i="2"/>
  <c r="O7" i="2"/>
  <c r="J7" i="2"/>
  <c r="JG6" i="2"/>
  <c r="HQ6" i="2"/>
  <c r="GV6" i="2"/>
  <c r="GG6" i="2"/>
  <c r="FI6" i="2"/>
  <c r="EN6" i="2"/>
  <c r="DH6" i="2"/>
  <c r="CI6" i="2"/>
  <c r="BZ6" i="2"/>
  <c r="BL6" i="2"/>
  <c r="BF6" i="2"/>
  <c r="AQ6" i="2"/>
  <c r="AS6" i="2" s="1"/>
  <c r="V6" i="2"/>
  <c r="J6" i="2"/>
  <c r="JG5" i="2"/>
  <c r="JF5" i="2"/>
  <c r="JF6" i="2" s="1"/>
  <c r="JF7" i="2" s="1"/>
  <c r="JF8" i="2" s="1"/>
  <c r="JF9" i="2" s="1"/>
  <c r="JF10" i="2" s="1"/>
  <c r="JF11" i="2" s="1"/>
  <c r="JF12" i="2" s="1"/>
  <c r="JF13" i="2" s="1"/>
  <c r="JF14" i="2" s="1"/>
  <c r="JF15" i="2" s="1"/>
  <c r="JF16" i="2" s="1"/>
  <c r="JF17" i="2" s="1"/>
  <c r="JF18" i="2" s="1"/>
  <c r="JF19" i="2" s="1"/>
  <c r="JF20" i="2" s="1"/>
  <c r="JF21" i="2" s="1"/>
  <c r="JF22" i="2" s="1"/>
  <c r="JF23" i="2" s="1"/>
  <c r="JF24" i="2" s="1"/>
  <c r="JF25" i="2" s="1"/>
  <c r="JF26" i="2" s="1"/>
  <c r="JF27" i="2" s="1"/>
  <c r="HQ5" i="2"/>
  <c r="HP5" i="2"/>
  <c r="HP6" i="2" s="1"/>
  <c r="HP7" i="2" s="1"/>
  <c r="HP8" i="2" s="1"/>
  <c r="HP9" i="2" s="1"/>
  <c r="HP10" i="2" s="1"/>
  <c r="HP11" i="2" s="1"/>
  <c r="HP12" i="2" s="1"/>
  <c r="HP13" i="2" s="1"/>
  <c r="HP14" i="2" s="1"/>
  <c r="HP15" i="2" s="1"/>
  <c r="HP16" i="2" s="1"/>
  <c r="HP17" i="2" s="1"/>
  <c r="HP18" i="2" s="1"/>
  <c r="HP19" i="2" s="1"/>
  <c r="HP20" i="2" s="1"/>
  <c r="HP21" i="2" s="1"/>
  <c r="HP22" i="2" s="1"/>
  <c r="HP23" i="2" s="1"/>
  <c r="HP24" i="2" s="1"/>
  <c r="HP25" i="2" s="1"/>
  <c r="HP26" i="2" s="1"/>
  <c r="HP27" i="2" s="1"/>
  <c r="GV5" i="2"/>
  <c r="GU5" i="2"/>
  <c r="GU6" i="2" s="1"/>
  <c r="GU7" i="2" s="1"/>
  <c r="GU8" i="2" s="1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G5" i="2"/>
  <c r="GF5" i="2"/>
  <c r="GF6" i="2" s="1"/>
  <c r="GF7" i="2" s="1"/>
  <c r="GF8" i="2" s="1"/>
  <c r="GF9" i="2" s="1"/>
  <c r="GF10" i="2" s="1"/>
  <c r="GF11" i="2" s="1"/>
  <c r="GF12" i="2" s="1"/>
  <c r="GF13" i="2" s="1"/>
  <c r="GF14" i="2" s="1"/>
  <c r="GF15" i="2" s="1"/>
  <c r="GF16" i="2" s="1"/>
  <c r="GF17" i="2" s="1"/>
  <c r="GF18" i="2" s="1"/>
  <c r="GF19" i="2" s="1"/>
  <c r="GF20" i="2" s="1"/>
  <c r="GF21" i="2" s="1"/>
  <c r="GF22" i="2" s="1"/>
  <c r="GF23" i="2" s="1"/>
  <c r="GF24" i="2" s="1"/>
  <c r="GF25" i="2" s="1"/>
  <c r="GF26" i="2" s="1"/>
  <c r="GF27" i="2" s="1"/>
  <c r="FQ5" i="2"/>
  <c r="FI5" i="2"/>
  <c r="FH5" i="2"/>
  <c r="FH6" i="2" s="1"/>
  <c r="FH7" i="2" s="1"/>
  <c r="FH8" i="2" s="1"/>
  <c r="FH9" i="2" s="1"/>
  <c r="FH10" i="2" s="1"/>
  <c r="FH11" i="2" s="1"/>
  <c r="FH12" i="2" s="1"/>
  <c r="FH13" i="2" s="1"/>
  <c r="FH14" i="2" s="1"/>
  <c r="FH15" i="2" s="1"/>
  <c r="FH16" i="2" s="1"/>
  <c r="FH17" i="2" s="1"/>
  <c r="FH18" i="2" s="1"/>
  <c r="FH19" i="2" s="1"/>
  <c r="FH20" i="2" s="1"/>
  <c r="FH21" i="2" s="1"/>
  <c r="FH22" i="2" s="1"/>
  <c r="FH23" i="2" s="1"/>
  <c r="FH24" i="2" s="1"/>
  <c r="FH25" i="2" s="1"/>
  <c r="FH26" i="2" s="1"/>
  <c r="FH27" i="2" s="1"/>
  <c r="FH28" i="2" s="1"/>
  <c r="EN5" i="2"/>
  <c r="EM5" i="2"/>
  <c r="EM6" i="2" s="1"/>
  <c r="EM7" i="2" s="1"/>
  <c r="EM8" i="2" s="1"/>
  <c r="EM9" i="2" s="1"/>
  <c r="EM10" i="2" s="1"/>
  <c r="EM11" i="2" s="1"/>
  <c r="EM12" i="2" s="1"/>
  <c r="EM13" i="2" s="1"/>
  <c r="EM14" i="2" s="1"/>
  <c r="EM15" i="2" s="1"/>
  <c r="EM16" i="2" s="1"/>
  <c r="EM17" i="2" s="1"/>
  <c r="EM18" i="2" s="1"/>
  <c r="EM19" i="2" s="1"/>
  <c r="EM20" i="2" s="1"/>
  <c r="EM21" i="2" s="1"/>
  <c r="EM22" i="2" s="1"/>
  <c r="EM23" i="2" s="1"/>
  <c r="EM24" i="2" s="1"/>
  <c r="EM25" i="2" s="1"/>
  <c r="EM26" i="2" s="1"/>
  <c r="EM27" i="2" s="1"/>
  <c r="EM28" i="2" s="1"/>
  <c r="DW5" i="2"/>
  <c r="DV5" i="2"/>
  <c r="DV6" i="2" s="1"/>
  <c r="DV7" i="2" s="1"/>
  <c r="DV8" i="2" s="1"/>
  <c r="DV9" i="2" s="1"/>
  <c r="DV10" i="2" s="1"/>
  <c r="DV11" i="2" s="1"/>
  <c r="DV12" i="2" s="1"/>
  <c r="DV13" i="2" s="1"/>
  <c r="DV14" i="2" s="1"/>
  <c r="DV15" i="2" s="1"/>
  <c r="DV16" i="2" s="1"/>
  <c r="DV17" i="2" s="1"/>
  <c r="DV18" i="2" s="1"/>
  <c r="DV19" i="2" s="1"/>
  <c r="DV20" i="2" s="1"/>
  <c r="DV21" i="2" s="1"/>
  <c r="DV22" i="2" s="1"/>
  <c r="DV23" i="2" s="1"/>
  <c r="DV24" i="2" s="1"/>
  <c r="DV25" i="2" s="1"/>
  <c r="DV26" i="2" s="1"/>
  <c r="DV27" i="2" s="1"/>
  <c r="DV28" i="2" s="1"/>
  <c r="DH5" i="2"/>
  <c r="DG5" i="2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CU5" i="2"/>
  <c r="CI5" i="2"/>
  <c r="CH5" i="2"/>
  <c r="CH6" i="2" s="1"/>
  <c r="CH7" i="2" s="1"/>
  <c r="CH8" i="2" s="1"/>
  <c r="CH9" i="2" s="1"/>
  <c r="CH10" i="2" s="1"/>
  <c r="CH11" i="2" s="1"/>
  <c r="CH12" i="2" s="1"/>
  <c r="CH13" i="2" s="1"/>
  <c r="CH14" i="2" s="1"/>
  <c r="CH15" i="2" s="1"/>
  <c r="CH16" i="2" s="1"/>
  <c r="CH17" i="2" s="1"/>
  <c r="CH18" i="2" s="1"/>
  <c r="CH19" i="2" s="1"/>
  <c r="CH20" i="2" s="1"/>
  <c r="CH21" i="2" s="1"/>
  <c r="CH22" i="2" s="1"/>
  <c r="CH23" i="2" s="1"/>
  <c r="CH24" i="2" s="1"/>
  <c r="CH25" i="2" s="1"/>
  <c r="CH26" i="2" s="1"/>
  <c r="CH27" i="2" s="1"/>
  <c r="CH28" i="2" s="1"/>
  <c r="BZ5" i="2"/>
  <c r="CD5" i="2" s="1"/>
  <c r="BW5" i="2"/>
  <c r="BW6" i="2" s="1"/>
  <c r="BW7" i="2" s="1"/>
  <c r="BW8" i="2" s="1"/>
  <c r="BL5" i="2"/>
  <c r="BK5" i="2"/>
  <c r="BK6" i="2" s="1"/>
  <c r="BK7" i="2" s="1"/>
  <c r="BK8" i="2" s="1"/>
  <c r="BK9" i="2" s="1"/>
  <c r="BK10" i="2" s="1"/>
  <c r="BK11" i="2" s="1"/>
  <c r="BK12" i="2" s="1"/>
  <c r="BK13" i="2" s="1"/>
  <c r="BK14" i="2" s="1"/>
  <c r="BK15" i="2" s="1"/>
  <c r="BK16" i="2" s="1"/>
  <c r="BK17" i="2" s="1"/>
  <c r="BK18" i="2" s="1"/>
  <c r="BK19" i="2" s="1"/>
  <c r="BK20" i="2" s="1"/>
  <c r="BK21" i="2" s="1"/>
  <c r="BK22" i="2" s="1"/>
  <c r="BK23" i="2" s="1"/>
  <c r="BK24" i="2" s="1"/>
  <c r="BK25" i="2" s="1"/>
  <c r="BK26" i="2" s="1"/>
  <c r="BK27" i="2" s="1"/>
  <c r="BK28" i="2" s="1"/>
  <c r="AQ5" i="2"/>
  <c r="AS5" i="2" s="1"/>
  <c r="AP5" i="2"/>
  <c r="AP6" i="2" s="1"/>
  <c r="AP7" i="2" s="1"/>
  <c r="AP8" i="2" s="1"/>
  <c r="AP9" i="2" s="1"/>
  <c r="AP10" i="2" s="1"/>
  <c r="AP11" i="2" s="1"/>
  <c r="AP12" i="2" s="1"/>
  <c r="AP13" i="2" s="1"/>
  <c r="AP14" i="2" s="1"/>
  <c r="AP15" i="2" s="1"/>
  <c r="AP16" i="2" s="1"/>
  <c r="AP17" i="2" s="1"/>
  <c r="AP18" i="2" s="1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J5" i="2"/>
  <c r="AJ6" i="2" s="1"/>
  <c r="AJ7" i="2" s="1"/>
  <c r="AC5" i="2"/>
  <c r="AC6" i="2" s="1"/>
  <c r="AC7" i="2" s="1"/>
  <c r="AC8" i="2" s="1"/>
  <c r="AC9" i="2" s="1"/>
  <c r="AC10" i="2" s="1"/>
  <c r="AC11" i="2" s="1"/>
  <c r="AC12" i="2" s="1"/>
  <c r="AC13" i="2" s="1"/>
  <c r="AC14" i="2" s="1"/>
  <c r="AC15" i="2" s="1"/>
  <c r="AC16" i="2" s="1"/>
  <c r="AC17" i="2" s="1"/>
  <c r="AC18" i="2" s="1"/>
  <c r="AC19" i="2" s="1"/>
  <c r="AC20" i="2" s="1"/>
  <c r="AC21" i="2" s="1"/>
  <c r="AC22" i="2" s="1"/>
  <c r="AC23" i="2" s="1"/>
  <c r="AC24" i="2" s="1"/>
  <c r="AC25" i="2" s="1"/>
  <c r="AC26" i="2" s="1"/>
  <c r="AC27" i="2" s="1"/>
  <c r="V5" i="2"/>
  <c r="U5" i="2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J5" i="2"/>
  <c r="I5" i="2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JG4" i="2"/>
  <c r="HQ4" i="2"/>
  <c r="GV4" i="2"/>
  <c r="GG4" i="2"/>
  <c r="FI4" i="2"/>
  <c r="EN4" i="2"/>
  <c r="DH4" i="2"/>
  <c r="CI4" i="2"/>
  <c r="BZ4" i="2"/>
  <c r="CC4" i="2" s="1"/>
  <c r="BL4" i="2"/>
  <c r="BE4" i="2"/>
  <c r="BN2" i="2" s="1"/>
  <c r="AQ4" i="2"/>
  <c r="V4" i="2"/>
  <c r="J4" i="2"/>
  <c r="JH2" i="2"/>
  <c r="HR2" i="2"/>
  <c r="FK2" i="2"/>
  <c r="DB2" i="2"/>
  <c r="DA2" i="2"/>
  <c r="CZ2" i="2"/>
  <c r="BP2" i="2"/>
  <c r="NC35" i="1"/>
  <c r="FF35" i="1"/>
  <c r="NC34" i="1"/>
  <c r="FI34" i="1"/>
  <c r="FH35" i="1"/>
  <c r="FG35" i="1"/>
  <c r="NC32" i="1"/>
  <c r="NC31" i="1"/>
  <c r="FI30" i="1"/>
  <c r="MV29" i="1"/>
  <c r="FI29" i="1"/>
  <c r="FI28" i="1"/>
  <c r="NF27" i="1"/>
  <c r="NG27" i="1" s="1"/>
  <c r="MW27" i="1"/>
  <c r="FF31" i="1"/>
  <c r="NE26" i="1"/>
  <c r="NF26" i="1" s="1"/>
  <c r="NG26" i="1" s="1"/>
  <c r="MW26" i="1"/>
  <c r="KS27" i="1"/>
  <c r="KJ26" i="1"/>
  <c r="FH31" i="1"/>
  <c r="FG31" i="1"/>
  <c r="NC25" i="1"/>
  <c r="KP25" i="1"/>
  <c r="JY25" i="1"/>
  <c r="IP25" i="1"/>
  <c r="LZ25" i="1" s="1"/>
  <c r="KN25" i="1"/>
  <c r="HZ25" i="1"/>
  <c r="JH25" i="1" s="1"/>
  <c r="JW25" i="1"/>
  <c r="JX25" i="1" s="1"/>
  <c r="KA25" i="1" s="1"/>
  <c r="LA26" i="1" s="1"/>
  <c r="HY25" i="1"/>
  <c r="IW25" i="1" s="1"/>
  <c r="JD25" i="1" s="1"/>
  <c r="NC24" i="1"/>
  <c r="KP24" i="1"/>
  <c r="JY24" i="1"/>
  <c r="IP24" i="1"/>
  <c r="LZ24" i="1" s="1"/>
  <c r="KN24" i="1"/>
  <c r="HZ24" i="1"/>
  <c r="JW24" i="1"/>
  <c r="JX24" i="1" s="1"/>
  <c r="KA24" i="1" s="1"/>
  <c r="LA25" i="1" s="1"/>
  <c r="HY24" i="1"/>
  <c r="IW24" i="1" s="1"/>
  <c r="FG24" i="1"/>
  <c r="NC23" i="1"/>
  <c r="KJ23" i="1"/>
  <c r="JO23" i="1"/>
  <c r="MC23" i="1" s="1"/>
  <c r="KP23" i="1"/>
  <c r="IP23" i="1"/>
  <c r="LZ23" i="1" s="1"/>
  <c r="KN23" i="1"/>
  <c r="HZ23" i="1"/>
  <c r="IX23" i="1" s="1"/>
  <c r="HY23" i="1"/>
  <c r="IW23" i="1" s="1"/>
  <c r="JD23" i="1" s="1"/>
  <c r="FI23" i="1"/>
  <c r="JW22" i="1"/>
  <c r="JX22" i="1" s="1"/>
  <c r="KA22" i="1" s="1"/>
  <c r="LA23" i="1" s="1"/>
  <c r="JO22" i="1"/>
  <c r="MC22" i="1" s="1"/>
  <c r="IP22" i="1"/>
  <c r="LZ22" i="1" s="1"/>
  <c r="KP22" i="1"/>
  <c r="KN22" i="1"/>
  <c r="HZ22" i="1"/>
  <c r="IX22" i="1" s="1"/>
  <c r="JL22" i="1" s="1"/>
  <c r="HY22" i="1"/>
  <c r="IW22" i="1" s="1"/>
  <c r="JD22" i="1" s="1"/>
  <c r="FH24" i="1"/>
  <c r="FF24" i="1"/>
  <c r="NC21" i="1"/>
  <c r="KP21" i="1"/>
  <c r="KN21" i="1"/>
  <c r="HY21" i="1"/>
  <c r="IW21" i="1" s="1"/>
  <c r="JD21" i="1" s="1"/>
  <c r="JY21" i="1"/>
  <c r="HZ21" i="1"/>
  <c r="JW21" i="1"/>
  <c r="JX21" i="1" s="1"/>
  <c r="KA21" i="1" s="1"/>
  <c r="LA22" i="1" s="1"/>
  <c r="NC20" i="1"/>
  <c r="KN20" i="1"/>
  <c r="KP20" i="1"/>
  <c r="IP20" i="1"/>
  <c r="LZ20" i="1" s="1"/>
  <c r="BX20" i="1"/>
  <c r="BU20" i="1"/>
  <c r="BQ20" i="1"/>
  <c r="BM20" i="1"/>
  <c r="BI20" i="1"/>
  <c r="BE20" i="1"/>
  <c r="BA20" i="1"/>
  <c r="AW20" i="1"/>
  <c r="H20" i="1"/>
  <c r="NC19" i="1"/>
  <c r="KJ19" i="1"/>
  <c r="JW19" i="1"/>
  <c r="JX19" i="1" s="1"/>
  <c r="KA19" i="1" s="1"/>
  <c r="LA20" i="1" s="1"/>
  <c r="KP19" i="1"/>
  <c r="KN19" i="1"/>
  <c r="IP19" i="1"/>
  <c r="LZ19" i="1" s="1"/>
  <c r="HY19" i="1"/>
  <c r="IW19" i="1" s="1"/>
  <c r="JY19" i="1"/>
  <c r="BX19" i="1"/>
  <c r="BU19" i="1"/>
  <c r="BQ19" i="1"/>
  <c r="BM19" i="1"/>
  <c r="BI19" i="1"/>
  <c r="BE19" i="1"/>
  <c r="BA19" i="1"/>
  <c r="AW19" i="1"/>
  <c r="NC18" i="1"/>
  <c r="KP18" i="1"/>
  <c r="JY18" i="1"/>
  <c r="IP18" i="1"/>
  <c r="LZ18" i="1" s="1"/>
  <c r="KN18" i="1"/>
  <c r="HZ18" i="1"/>
  <c r="HY18" i="1"/>
  <c r="IW18" i="1" s="1"/>
  <c r="JW18" i="1"/>
  <c r="JX18" i="1" s="1"/>
  <c r="KA18" i="1" s="1"/>
  <c r="LA19" i="1" s="1"/>
  <c r="FI18" i="1"/>
  <c r="BX18" i="1"/>
  <c r="BU18" i="1"/>
  <c r="BQ18" i="1"/>
  <c r="BM18" i="1"/>
  <c r="BI18" i="1"/>
  <c r="BE18" i="1"/>
  <c r="BA18" i="1"/>
  <c r="AW18" i="1"/>
  <c r="NC17" i="1"/>
  <c r="JY17" i="1"/>
  <c r="IP17" i="1"/>
  <c r="LZ17" i="1" s="1"/>
  <c r="KP17" i="1"/>
  <c r="KN17" i="1"/>
  <c r="HZ17" i="1"/>
  <c r="JW17" i="1"/>
  <c r="JX17" i="1" s="1"/>
  <c r="KA17" i="1" s="1"/>
  <c r="LA18" i="1" s="1"/>
  <c r="HY17" i="1"/>
  <c r="IW17" i="1" s="1"/>
  <c r="FI17" i="1"/>
  <c r="BX17" i="1"/>
  <c r="BU17" i="1"/>
  <c r="BQ17" i="1"/>
  <c r="BM17" i="1"/>
  <c r="BI17" i="1"/>
  <c r="BE17" i="1"/>
  <c r="BA17" i="1"/>
  <c r="AW17" i="1"/>
  <c r="NC16" i="1"/>
  <c r="KP16" i="1"/>
  <c r="KN16" i="1"/>
  <c r="JW16" i="1"/>
  <c r="JX16" i="1" s="1"/>
  <c r="KA16" i="1" s="1"/>
  <c r="LA17" i="1" s="1"/>
  <c r="IP16" i="1"/>
  <c r="LZ16" i="1" s="1"/>
  <c r="HY16" i="1"/>
  <c r="IW16" i="1" s="1"/>
  <c r="BX16" i="1"/>
  <c r="BU16" i="1"/>
  <c r="BQ16" i="1"/>
  <c r="BM16" i="1"/>
  <c r="BI16" i="1"/>
  <c r="BE16" i="1"/>
  <c r="BA16" i="1"/>
  <c r="AW16" i="1"/>
  <c r="AM16" i="1"/>
  <c r="AM17" i="1" s="1"/>
  <c r="AM18" i="1" s="1"/>
  <c r="AM19" i="1" s="1"/>
  <c r="AM20" i="1" s="1"/>
  <c r="NC15" i="1"/>
  <c r="KP15" i="1"/>
  <c r="KN15" i="1"/>
  <c r="IP15" i="1"/>
  <c r="LZ15" i="1" s="1"/>
  <c r="HY15" i="1"/>
  <c r="IW15" i="1" s="1"/>
  <c r="JW15" i="1"/>
  <c r="JX15" i="1" s="1"/>
  <c r="KA15" i="1" s="1"/>
  <c r="LA16" i="1" s="1"/>
  <c r="FI15" i="1"/>
  <c r="BX15" i="1"/>
  <c r="BU15" i="1"/>
  <c r="BQ15" i="1"/>
  <c r="BM15" i="1"/>
  <c r="BI15" i="1"/>
  <c r="BE15" i="1"/>
  <c r="BA15" i="1"/>
  <c r="AW15" i="1"/>
  <c r="NC14" i="1"/>
  <c r="KP14" i="1"/>
  <c r="KN14" i="1"/>
  <c r="IP14" i="1"/>
  <c r="LZ14" i="1" s="1"/>
  <c r="HZ14" i="1"/>
  <c r="JW14" i="1"/>
  <c r="JX14" i="1" s="1"/>
  <c r="KA14" i="1" s="1"/>
  <c r="LA15" i="1" s="1"/>
  <c r="FZ14" i="1"/>
  <c r="GZ12" i="1" s="1"/>
  <c r="FY14" i="1"/>
  <c r="GY12" i="1" s="1"/>
  <c r="FX14" i="1"/>
  <c r="GX12" i="1" s="1"/>
  <c r="FI14" i="1"/>
  <c r="BX14" i="1"/>
  <c r="BU14" i="1"/>
  <c r="BQ14" i="1"/>
  <c r="BM14" i="1"/>
  <c r="BI14" i="1"/>
  <c r="BE14" i="1"/>
  <c r="BA14" i="1"/>
  <c r="AW14" i="1"/>
  <c r="NC13" i="1"/>
  <c r="KP13" i="1"/>
  <c r="KN13" i="1"/>
  <c r="IP13" i="1"/>
  <c r="LZ13" i="1" s="1"/>
  <c r="HY13" i="1"/>
  <c r="IW13" i="1" s="1"/>
  <c r="JW13" i="1"/>
  <c r="JX13" i="1" s="1"/>
  <c r="KA13" i="1" s="1"/>
  <c r="LA14" i="1" s="1"/>
  <c r="GA13" i="1"/>
  <c r="BX13" i="1"/>
  <c r="BU13" i="1"/>
  <c r="BQ13" i="1"/>
  <c r="BM13" i="1"/>
  <c r="BI13" i="1"/>
  <c r="BE13" i="1"/>
  <c r="BA13" i="1"/>
  <c r="AW13" i="1"/>
  <c r="NC12" i="1"/>
  <c r="KP12" i="1"/>
  <c r="KN12" i="1"/>
  <c r="JW12" i="1"/>
  <c r="JX12" i="1" s="1"/>
  <c r="KA12" i="1" s="1"/>
  <c r="LA13" i="1" s="1"/>
  <c r="IP12" i="1"/>
  <c r="LZ12" i="1" s="1"/>
  <c r="HY12" i="1"/>
  <c r="IW12" i="1" s="1"/>
  <c r="GM12" i="1"/>
  <c r="GZ13" i="1" s="1"/>
  <c r="GL12" i="1"/>
  <c r="GY13" i="1" s="1"/>
  <c r="GK12" i="1"/>
  <c r="GX13" i="1" s="1"/>
  <c r="GA12" i="1"/>
  <c r="NC11" i="1"/>
  <c r="KN11" i="1"/>
  <c r="KJ11" i="1"/>
  <c r="KP11" i="1"/>
  <c r="IP11" i="1"/>
  <c r="LZ11" i="1" s="1"/>
  <c r="HY11" i="1"/>
  <c r="IW11" i="1" s="1"/>
  <c r="JD11" i="1" s="1"/>
  <c r="JW11" i="1"/>
  <c r="JX11" i="1" s="1"/>
  <c r="KA11" i="1" s="1"/>
  <c r="LA12" i="1" s="1"/>
  <c r="HA11" i="1"/>
  <c r="GW11" i="1"/>
  <c r="GN11" i="1"/>
  <c r="GJ11" i="1"/>
  <c r="GA11" i="1"/>
  <c r="FI11" i="1"/>
  <c r="BX11" i="1"/>
  <c r="BU11" i="1"/>
  <c r="BQ11" i="1"/>
  <c r="BM11" i="1"/>
  <c r="BI11" i="1"/>
  <c r="BE11" i="1"/>
  <c r="BA11" i="1"/>
  <c r="AW11" i="1"/>
  <c r="M11" i="1"/>
  <c r="J11" i="1"/>
  <c r="NC10" i="1"/>
  <c r="KN10" i="1"/>
  <c r="KJ10" i="1"/>
  <c r="JW10" i="1"/>
  <c r="JX10" i="1" s="1"/>
  <c r="KA10" i="1" s="1"/>
  <c r="LA11" i="1" s="1"/>
  <c r="KP10" i="1"/>
  <c r="IP10" i="1"/>
  <c r="LZ10" i="1" s="1"/>
  <c r="HY10" i="1"/>
  <c r="IW10" i="1" s="1"/>
  <c r="JD10" i="1" s="1"/>
  <c r="HA10" i="1"/>
  <c r="GW10" i="1"/>
  <c r="GN10" i="1"/>
  <c r="GJ10" i="1"/>
  <c r="GA10" i="1"/>
  <c r="FI10" i="1"/>
  <c r="DV12" i="1"/>
  <c r="DU12" i="1"/>
  <c r="DT12" i="1"/>
  <c r="BX10" i="1"/>
  <c r="BU10" i="1"/>
  <c r="BQ10" i="1"/>
  <c r="BM10" i="1"/>
  <c r="BI10" i="1"/>
  <c r="BE10" i="1"/>
  <c r="BA10" i="1"/>
  <c r="AW10" i="1"/>
  <c r="NC9" i="1"/>
  <c r="MN9" i="1"/>
  <c r="MN12" i="1" s="1"/>
  <c r="MN13" i="1" s="1"/>
  <c r="C11" i="2" s="1"/>
  <c r="FD4" i="2" s="1"/>
  <c r="KP9" i="1"/>
  <c r="JY9" i="1"/>
  <c r="KN9" i="1"/>
  <c r="IP9" i="1"/>
  <c r="LZ9" i="1" s="1"/>
  <c r="HZ9" i="1"/>
  <c r="IX9" i="1" s="1"/>
  <c r="JL9" i="1" s="1"/>
  <c r="HA9" i="1"/>
  <c r="GW9" i="1"/>
  <c r="GN9" i="1"/>
  <c r="GJ9" i="1"/>
  <c r="GA9" i="1"/>
  <c r="FI9" i="1"/>
  <c r="BX9" i="1"/>
  <c r="BU9" i="1"/>
  <c r="BQ9" i="1"/>
  <c r="BM9" i="1"/>
  <c r="BI9" i="1"/>
  <c r="BE9" i="1"/>
  <c r="BA9" i="1"/>
  <c r="AW9" i="1"/>
  <c r="N9" i="1"/>
  <c r="MT9" i="1" s="1"/>
  <c r="NC8" i="1"/>
  <c r="NB8" i="1"/>
  <c r="NB9" i="1" s="1"/>
  <c r="NB10" i="1" s="1"/>
  <c r="NB11" i="1" s="1"/>
  <c r="NB12" i="1" s="1"/>
  <c r="NB13" i="1" s="1"/>
  <c r="NB14" i="1" s="1"/>
  <c r="NB15" i="1" s="1"/>
  <c r="NB16" i="1" s="1"/>
  <c r="NB17" i="1" s="1"/>
  <c r="NB18" i="1" s="1"/>
  <c r="NB19" i="1" s="1"/>
  <c r="NB20" i="1" s="1"/>
  <c r="NB21" i="1" s="1"/>
  <c r="NB22" i="1" s="1"/>
  <c r="NB23" i="1" s="1"/>
  <c r="NB24" i="1" s="1"/>
  <c r="NB25" i="1" s="1"/>
  <c r="NB26" i="1" s="1"/>
  <c r="NB27" i="1" s="1"/>
  <c r="NB28" i="1" s="1"/>
  <c r="NB29" i="1" s="1"/>
  <c r="NB30" i="1" s="1"/>
  <c r="NB31" i="1" s="1"/>
  <c r="NB32" i="1" s="1"/>
  <c r="NB34" i="1" s="1"/>
  <c r="NB35" i="1" s="1"/>
  <c r="MR8" i="1"/>
  <c r="MR9" i="1" s="1"/>
  <c r="MR10" i="1" s="1"/>
  <c r="MR11" i="1" s="1"/>
  <c r="MR12" i="1" s="1"/>
  <c r="MR13" i="1" s="1"/>
  <c r="MR14" i="1" s="1"/>
  <c r="MR15" i="1" s="1"/>
  <c r="MR16" i="1" s="1"/>
  <c r="MR17" i="1" s="1"/>
  <c r="MR18" i="1" s="1"/>
  <c r="MR19" i="1" s="1"/>
  <c r="MR20" i="1" s="1"/>
  <c r="MR21" i="1" s="1"/>
  <c r="MR22" i="1" s="1"/>
  <c r="MR23" i="1" s="1"/>
  <c r="MR24" i="1" s="1"/>
  <c r="MR25" i="1" s="1"/>
  <c r="MR26" i="1" s="1"/>
  <c r="MR27" i="1" s="1"/>
  <c r="MR28" i="1" s="1"/>
  <c r="MR29" i="1" s="1"/>
  <c r="MR30" i="1" s="1"/>
  <c r="MR31" i="1" s="1"/>
  <c r="MR32" i="1" s="1"/>
  <c r="MR34" i="1" s="1"/>
  <c r="MR35" i="1" s="1"/>
  <c r="KP8" i="1"/>
  <c r="JY8" i="1"/>
  <c r="IP8" i="1"/>
  <c r="LZ8" i="1" s="1"/>
  <c r="KN8" i="1"/>
  <c r="HZ8" i="1"/>
  <c r="IX8" i="1" s="1"/>
  <c r="JN8" i="1" s="1"/>
  <c r="JW8" i="1"/>
  <c r="JX8" i="1" s="1"/>
  <c r="KA8" i="1" s="1"/>
  <c r="LA9" i="1" s="1"/>
  <c r="HA8" i="1"/>
  <c r="GN8" i="1"/>
  <c r="GA8" i="1"/>
  <c r="FI8" i="1"/>
  <c r="FC8" i="1"/>
  <c r="FC9" i="1" s="1"/>
  <c r="FC10" i="1" s="1"/>
  <c r="FC11" i="1" s="1"/>
  <c r="FC12" i="1" s="1"/>
  <c r="FC13" i="1" s="1"/>
  <c r="FC14" i="1" s="1"/>
  <c r="FC15" i="1" s="1"/>
  <c r="FC16" i="1" s="1"/>
  <c r="FC17" i="1" s="1"/>
  <c r="FC18" i="1" s="1"/>
  <c r="FC19" i="1" s="1"/>
  <c r="FC20" i="1" s="1"/>
  <c r="FC21" i="1" s="1"/>
  <c r="FC22" i="1" s="1"/>
  <c r="FC23" i="1" s="1"/>
  <c r="FC24" i="1" s="1"/>
  <c r="FC25" i="1" s="1"/>
  <c r="FC26" i="1" s="1"/>
  <c r="FC27" i="1" s="1"/>
  <c r="FC28" i="1" s="1"/>
  <c r="FC29" i="1" s="1"/>
  <c r="FC30" i="1" s="1"/>
  <c r="FC31" i="1" s="1"/>
  <c r="FC32" i="1" s="1"/>
  <c r="FC33" i="1" s="1"/>
  <c r="FC34" i="1" s="1"/>
  <c r="FC35" i="1" s="1"/>
  <c r="FC36" i="1" s="1"/>
  <c r="EV8" i="1"/>
  <c r="ER8" i="1"/>
  <c r="EI8" i="1"/>
  <c r="EE8" i="1"/>
  <c r="CP8" i="1"/>
  <c r="CL8" i="1"/>
  <c r="BX8" i="1"/>
  <c r="BU8" i="1"/>
  <c r="BQ8" i="1"/>
  <c r="BM8" i="1"/>
  <c r="BI8" i="1"/>
  <c r="BE8" i="1"/>
  <c r="BA8" i="1"/>
  <c r="AW8" i="1"/>
  <c r="AE8" i="1"/>
  <c r="AE9" i="1" s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N8" i="1"/>
  <c r="NC7" i="1"/>
  <c r="ML7" i="1"/>
  <c r="ML8" i="1" s="1"/>
  <c r="ML9" i="1" s="1"/>
  <c r="ML10" i="1" s="1"/>
  <c r="ML11" i="1" s="1"/>
  <c r="ML12" i="1" s="1"/>
  <c r="ML13" i="1" s="1"/>
  <c r="KY7" i="1"/>
  <c r="KY8" i="1" s="1"/>
  <c r="KY9" i="1" s="1"/>
  <c r="KY10" i="1" s="1"/>
  <c r="KY11" i="1" s="1"/>
  <c r="KY12" i="1" s="1"/>
  <c r="KY13" i="1" s="1"/>
  <c r="KY14" i="1" s="1"/>
  <c r="KY15" i="1" s="1"/>
  <c r="KY16" i="1" s="1"/>
  <c r="KY17" i="1" s="1"/>
  <c r="KY18" i="1" s="1"/>
  <c r="KY19" i="1" s="1"/>
  <c r="KY20" i="1" s="1"/>
  <c r="KY21" i="1" s="1"/>
  <c r="KY22" i="1" s="1"/>
  <c r="KY23" i="1" s="1"/>
  <c r="KY24" i="1" s="1"/>
  <c r="KY25" i="1" s="1"/>
  <c r="KY26" i="1" s="1"/>
  <c r="KY27" i="1" s="1"/>
  <c r="KY28" i="1" s="1"/>
  <c r="KN7" i="1"/>
  <c r="JW7" i="1"/>
  <c r="JX7" i="1" s="1"/>
  <c r="KA7" i="1" s="1"/>
  <c r="LA8" i="1" s="1"/>
  <c r="KP7" i="1"/>
  <c r="HZ7" i="1"/>
  <c r="II7" i="1" s="1"/>
  <c r="IK7" i="1" s="1"/>
  <c r="HY7" i="1"/>
  <c r="IW7" i="1" s="1"/>
  <c r="GW7" i="1"/>
  <c r="GN7" i="1"/>
  <c r="GJ7" i="1"/>
  <c r="GA7" i="1"/>
  <c r="FH20" i="1"/>
  <c r="FG20" i="1"/>
  <c r="EV7" i="1"/>
  <c r="ER7" i="1"/>
  <c r="EI7" i="1"/>
  <c r="DR12" i="1"/>
  <c r="DQ12" i="1"/>
  <c r="DP12" i="1"/>
  <c r="DO12" i="1"/>
  <c r="CP7" i="1"/>
  <c r="CL7" i="1"/>
  <c r="BX7" i="1"/>
  <c r="BU7" i="1"/>
  <c r="BQ7" i="1"/>
  <c r="BM7" i="1"/>
  <c r="BI7" i="1"/>
  <c r="BE7" i="1"/>
  <c r="BA7" i="1"/>
  <c r="AW7" i="1"/>
  <c r="V7" i="1"/>
  <c r="V8" i="1" s="1"/>
  <c r="V10" i="1" s="1"/>
  <c r="V11" i="1" s="1"/>
  <c r="V12" i="1" s="1"/>
  <c r="V14" i="1" s="1"/>
  <c r="V15" i="1" s="1"/>
  <c r="V16" i="1" s="1"/>
  <c r="V18" i="1" s="1"/>
  <c r="V19" i="1" s="1"/>
  <c r="V20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4" i="1" s="1"/>
  <c r="B25" i="1" s="1"/>
  <c r="KP6" i="1"/>
  <c r="KN6" i="1"/>
  <c r="JM26" i="1"/>
  <c r="JK26" i="1"/>
  <c r="JG26" i="1"/>
  <c r="JE26" i="1"/>
  <c r="JC26" i="1"/>
  <c r="IY26" i="1"/>
  <c r="IP6" i="1"/>
  <c r="LZ6" i="1" s="1"/>
  <c r="IO26" i="1"/>
  <c r="IM26" i="1"/>
  <c r="IL26" i="1"/>
  <c r="IJ26" i="1"/>
  <c r="HW26" i="1"/>
  <c r="HV26" i="1"/>
  <c r="HU26" i="1"/>
  <c r="GW6" i="1"/>
  <c r="GN6" i="1"/>
  <c r="GI12" i="1"/>
  <c r="GV13" i="1" s="1"/>
  <c r="GH12" i="1"/>
  <c r="GU13" i="1" s="1"/>
  <c r="GA6" i="1"/>
  <c r="FW14" i="1"/>
  <c r="FV14" i="1"/>
  <c r="GV12" i="1" s="1"/>
  <c r="FU14" i="1"/>
  <c r="GU12" i="1" s="1"/>
  <c r="EU9" i="1"/>
  <c r="ET9" i="1"/>
  <c r="ES9" i="1"/>
  <c r="EQ9" i="1"/>
  <c r="EP9" i="1"/>
  <c r="EH9" i="1"/>
  <c r="EG9" i="1"/>
  <c r="EF9" i="1"/>
  <c r="ED9" i="1"/>
  <c r="EC9" i="1"/>
  <c r="EB9" i="1"/>
  <c r="DI9" i="1"/>
  <c r="DH9" i="1"/>
  <c r="DG9" i="1"/>
  <c r="DF9" i="1"/>
  <c r="CZ9" i="1"/>
  <c r="CY9" i="1"/>
  <c r="CX9" i="1"/>
  <c r="CW9" i="1"/>
  <c r="CV9" i="1"/>
  <c r="CP6" i="1"/>
  <c r="CN9" i="1"/>
  <c r="CM9" i="1"/>
  <c r="AG11" i="1" s="1"/>
  <c r="CK9" i="1"/>
  <c r="CJ9" i="1"/>
  <c r="KQ5" i="1"/>
  <c r="KI5" i="1"/>
  <c r="LF4" i="1"/>
  <c r="LH4" i="1" s="1"/>
  <c r="KP4" i="1"/>
  <c r="KK4" i="1"/>
  <c r="KJ4" i="1"/>
  <c r="IY4" i="1"/>
  <c r="JA4" i="1" s="1"/>
  <c r="II4" i="1"/>
  <c r="FL4" i="1"/>
  <c r="FJ4" i="1"/>
  <c r="AI4" i="1"/>
  <c r="AH4" i="1"/>
  <c r="AG4" i="1"/>
  <c r="CM3" i="1"/>
  <c r="CX3" i="1" s="1"/>
  <c r="DS3" i="1" s="1"/>
  <c r="EF3" i="1" s="1"/>
  <c r="CI3" i="1"/>
  <c r="CV3" i="1" s="1"/>
  <c r="JZ26" i="7" l="1"/>
  <c r="M6" i="8"/>
  <c r="M7" i="8"/>
  <c r="DN7" i="8" s="1"/>
  <c r="M23" i="8"/>
  <c r="M18" i="8"/>
  <c r="M17" i="8"/>
  <c r="HA27" i="8"/>
  <c r="IS27" i="8"/>
  <c r="IV27" i="8" s="1"/>
  <c r="GL27" i="8"/>
  <c r="ET27" i="8"/>
  <c r="DN27" i="8"/>
  <c r="CK27" i="8"/>
  <c r="BP27" i="8"/>
  <c r="CQ27" i="8"/>
  <c r="GK27" i="8" s="1"/>
  <c r="GB27" i="8"/>
  <c r="GP27" i="8" s="1"/>
  <c r="FM27" i="8"/>
  <c r="GO27" i="8" s="1"/>
  <c r="BS27" i="8"/>
  <c r="GJ27" i="8" s="1"/>
  <c r="DR27" i="8"/>
  <c r="AZ27" i="8"/>
  <c r="GI27" i="8" s="1"/>
  <c r="EX27" i="8"/>
  <c r="GN27" i="8" s="1"/>
  <c r="EA27" i="8"/>
  <c r="AU27" i="8"/>
  <c r="IS26" i="8"/>
  <c r="ET26" i="8"/>
  <c r="DN26" i="8"/>
  <c r="CK26" i="8"/>
  <c r="BP26" i="8"/>
  <c r="AU26" i="8"/>
  <c r="IS25" i="8"/>
  <c r="ET25" i="8"/>
  <c r="DN25" i="8"/>
  <c r="CK25" i="8"/>
  <c r="BP25" i="8"/>
  <c r="AU25" i="8"/>
  <c r="HA24" i="8"/>
  <c r="IS24" i="8"/>
  <c r="IV24" i="8" s="1"/>
  <c r="GP24" i="8"/>
  <c r="GL24" i="8"/>
  <c r="GJ24" i="8"/>
  <c r="GO24" i="8"/>
  <c r="GM24" i="8"/>
  <c r="GK24" i="8"/>
  <c r="GN24" i="8"/>
  <c r="GI24" i="8"/>
  <c r="ET24" i="8"/>
  <c r="DN24" i="8"/>
  <c r="CK24" i="8"/>
  <c r="BP24" i="8"/>
  <c r="DR24" i="8"/>
  <c r="CQ24" i="8"/>
  <c r="EX24" i="8"/>
  <c r="AU24" i="8"/>
  <c r="EA24" i="8"/>
  <c r="BS24" i="8"/>
  <c r="FM24" i="8"/>
  <c r="GB24" i="8"/>
  <c r="AZ24" i="8"/>
  <c r="HA23" i="8"/>
  <c r="IS23" i="8"/>
  <c r="IV23" i="8" s="1"/>
  <c r="DW23" i="8"/>
  <c r="GP23" i="8"/>
  <c r="ET23" i="8"/>
  <c r="DN23" i="8"/>
  <c r="CK23" i="8"/>
  <c r="BP23" i="8"/>
  <c r="AU23" i="8"/>
  <c r="EX23" i="8"/>
  <c r="GN23" i="8" s="1"/>
  <c r="DR23" i="8"/>
  <c r="GL23" i="8" s="1"/>
  <c r="CQ23" i="8"/>
  <c r="GK23" i="8" s="1"/>
  <c r="BS23" i="8"/>
  <c r="GJ23" i="8" s="1"/>
  <c r="EA23" i="8"/>
  <c r="GM23" i="8" s="1"/>
  <c r="FM23" i="8"/>
  <c r="GO23" i="8" s="1"/>
  <c r="AZ23" i="8"/>
  <c r="GI23" i="8" s="1"/>
  <c r="IS22" i="8"/>
  <c r="ET22" i="8"/>
  <c r="DN22" i="8"/>
  <c r="CK22" i="8"/>
  <c r="BP22" i="8"/>
  <c r="AU22" i="8"/>
  <c r="IS21" i="8"/>
  <c r="ET21" i="8"/>
  <c r="DN21" i="8"/>
  <c r="CK21" i="8"/>
  <c r="BP21" i="8"/>
  <c r="AU21" i="8"/>
  <c r="IS20" i="8"/>
  <c r="ET20" i="8"/>
  <c r="DN20" i="8"/>
  <c r="CK20" i="8"/>
  <c r="BP20" i="8"/>
  <c r="AU20" i="8"/>
  <c r="IS19" i="8"/>
  <c r="ET19" i="8"/>
  <c r="DN19" i="8"/>
  <c r="CK19" i="8"/>
  <c r="BP19" i="8"/>
  <c r="AU19" i="8"/>
  <c r="IS18" i="8"/>
  <c r="ET18" i="8"/>
  <c r="DN18" i="8"/>
  <c r="CK18" i="8"/>
  <c r="BP18" i="8"/>
  <c r="AU18" i="8"/>
  <c r="IS17" i="8"/>
  <c r="IV17" i="8" s="1"/>
  <c r="ET17" i="8"/>
  <c r="DN17" i="8"/>
  <c r="CK17" i="8"/>
  <c r="BP17" i="8"/>
  <c r="AU17" i="8"/>
  <c r="IS16" i="8"/>
  <c r="ET16" i="8"/>
  <c r="DN16" i="8"/>
  <c r="CK16" i="8"/>
  <c r="BP16" i="8"/>
  <c r="AU16" i="8"/>
  <c r="IS15" i="8"/>
  <c r="IV15" i="8" s="1"/>
  <c r="ET15" i="8"/>
  <c r="DN15" i="8"/>
  <c r="CK15" i="8"/>
  <c r="BP15" i="8"/>
  <c r="AU15" i="8"/>
  <c r="IS14" i="8"/>
  <c r="ET14" i="8"/>
  <c r="DN14" i="8"/>
  <c r="CK14" i="8"/>
  <c r="BP14" i="8"/>
  <c r="AU14" i="8"/>
  <c r="IS13" i="8"/>
  <c r="ET13" i="8"/>
  <c r="DN13" i="8"/>
  <c r="CK13" i="8"/>
  <c r="BP13" i="8"/>
  <c r="AU13" i="8"/>
  <c r="IS12" i="8"/>
  <c r="ET12" i="8"/>
  <c r="DN12" i="8"/>
  <c r="CK12" i="8"/>
  <c r="BP12" i="8"/>
  <c r="AU12" i="8"/>
  <c r="IS11" i="8"/>
  <c r="ET11" i="8"/>
  <c r="DN11" i="8"/>
  <c r="CK11" i="8"/>
  <c r="BP11" i="8"/>
  <c r="AU11" i="8"/>
  <c r="IS10" i="8"/>
  <c r="ET10" i="8"/>
  <c r="DN10" i="8"/>
  <c r="CK10" i="8"/>
  <c r="BP10" i="8"/>
  <c r="AU10" i="8"/>
  <c r="IS9" i="8"/>
  <c r="ET9" i="8"/>
  <c r="DN9" i="8"/>
  <c r="CK9" i="8"/>
  <c r="BP9" i="8"/>
  <c r="AU9" i="8"/>
  <c r="HT8" i="8"/>
  <c r="HB8" i="8"/>
  <c r="IT8" i="8"/>
  <c r="ET8" i="8"/>
  <c r="DN8" i="8"/>
  <c r="CC8" i="8"/>
  <c r="CD8" i="8"/>
  <c r="BP8" i="8"/>
  <c r="GB8" i="8"/>
  <c r="GP8" i="8" s="1"/>
  <c r="EX8" i="8"/>
  <c r="GN8" i="8" s="1"/>
  <c r="DR8" i="8"/>
  <c r="GL8" i="8" s="1"/>
  <c r="AZ8" i="8"/>
  <c r="GI8" i="8" s="1"/>
  <c r="CQ8" i="8"/>
  <c r="GK8" i="8" s="1"/>
  <c r="BS8" i="8"/>
  <c r="GJ8" i="8" s="1"/>
  <c r="FM8" i="8"/>
  <c r="GO8" i="8" s="1"/>
  <c r="EA8" i="8"/>
  <c r="GM8" i="8" s="1"/>
  <c r="AS8" i="8"/>
  <c r="AU8" i="8" s="1"/>
  <c r="IS7" i="8"/>
  <c r="ET7" i="8"/>
  <c r="EH5" i="8"/>
  <c r="EH7" i="8"/>
  <c r="EH4" i="8"/>
  <c r="EH6" i="8"/>
  <c r="CK7" i="8"/>
  <c r="CD7" i="8"/>
  <c r="CC7" i="8"/>
  <c r="BP7" i="8"/>
  <c r="AU7" i="8"/>
  <c r="IS6" i="8"/>
  <c r="ET6" i="8"/>
  <c r="DN6" i="8"/>
  <c r="CK6" i="8"/>
  <c r="CD6" i="8"/>
  <c r="CC6" i="8"/>
  <c r="BP6" i="8"/>
  <c r="AU6" i="8"/>
  <c r="IS5" i="8"/>
  <c r="ET5" i="8"/>
  <c r="DN5" i="8"/>
  <c r="CK5" i="8"/>
  <c r="CD5" i="8"/>
  <c r="CC5" i="8"/>
  <c r="BP5" i="8"/>
  <c r="AU5" i="8"/>
  <c r="JU4" i="8"/>
  <c r="KA4" i="8" s="1"/>
  <c r="JI28" i="8"/>
  <c r="IJ4" i="8"/>
  <c r="ID4" i="8"/>
  <c r="HU28" i="8"/>
  <c r="IK4" i="8"/>
  <c r="IS4" i="8"/>
  <c r="GZ28" i="8"/>
  <c r="ET4" i="8"/>
  <c r="DN4" i="8"/>
  <c r="CK4" i="8"/>
  <c r="CD4" i="8"/>
  <c r="CD9" i="8" s="1"/>
  <c r="CN28" i="8" s="1"/>
  <c r="CC4" i="8"/>
  <c r="CC9" i="8" s="1"/>
  <c r="CL28" i="8" s="1"/>
  <c r="CL8" i="8" s="1"/>
  <c r="BP4" i="8"/>
  <c r="AT28" i="8"/>
  <c r="AS4" i="8"/>
  <c r="AU4" i="8" s="1"/>
  <c r="O28" i="8"/>
  <c r="P4" i="8"/>
  <c r="NE29" i="7"/>
  <c r="NF29" i="7" s="1"/>
  <c r="NG29" i="7" s="1"/>
  <c r="HZ26" i="7"/>
  <c r="KO18" i="7"/>
  <c r="KS18" i="7"/>
  <c r="KQ18" i="7"/>
  <c r="II25" i="7"/>
  <c r="IK25" i="7" s="1"/>
  <c r="JH25" i="7"/>
  <c r="IX25" i="7"/>
  <c r="II24" i="7"/>
  <c r="IK24" i="7" s="1"/>
  <c r="IX24" i="7"/>
  <c r="IX23" i="7"/>
  <c r="II23" i="7"/>
  <c r="IK23" i="7" s="1"/>
  <c r="II22" i="7"/>
  <c r="IK22" i="7" s="1"/>
  <c r="IX22" i="7"/>
  <c r="II21" i="7"/>
  <c r="IK21" i="7" s="1"/>
  <c r="IX21" i="7"/>
  <c r="IX20" i="7"/>
  <c r="II20" i="7"/>
  <c r="IK20" i="7" s="1"/>
  <c r="FI20" i="7"/>
  <c r="FF36" i="7"/>
  <c r="FI36" i="7" s="1"/>
  <c r="F20" i="7" s="1"/>
  <c r="J20" i="7" s="1"/>
  <c r="I20" i="7"/>
  <c r="IX19" i="7"/>
  <c r="II19" i="7"/>
  <c r="IK19" i="7" s="1"/>
  <c r="II18" i="7"/>
  <c r="IK18" i="7" s="1"/>
  <c r="IX18" i="7"/>
  <c r="IX17" i="7"/>
  <c r="II17" i="7"/>
  <c r="IK17" i="7" s="1"/>
  <c r="L17" i="7"/>
  <c r="M17" i="7"/>
  <c r="IX16" i="7"/>
  <c r="II16" i="7"/>
  <c r="IK16" i="7" s="1"/>
  <c r="II15" i="7"/>
  <c r="IK15" i="7" s="1"/>
  <c r="IX15" i="7"/>
  <c r="II14" i="7"/>
  <c r="IK14" i="7" s="1"/>
  <c r="IX14" i="7"/>
  <c r="IX13" i="7"/>
  <c r="II13" i="7"/>
  <c r="IK13" i="7" s="1"/>
  <c r="II12" i="7"/>
  <c r="IK12" i="7" s="1"/>
  <c r="IX12" i="7"/>
  <c r="HA12" i="7"/>
  <c r="HA14" i="7" s="1"/>
  <c r="H10" i="7" s="1"/>
  <c r="GX14" i="7"/>
  <c r="GW12" i="7"/>
  <c r="GT14" i="7"/>
  <c r="I17" i="7"/>
  <c r="J17" i="7"/>
  <c r="H21" i="7"/>
  <c r="G17" i="7"/>
  <c r="BZ16" i="7" s="1"/>
  <c r="CA16" i="7" s="1"/>
  <c r="F21" i="7"/>
  <c r="BY16" i="7"/>
  <c r="CB16" i="7" s="1"/>
  <c r="CC16" i="7" s="1"/>
  <c r="NE11" i="7"/>
  <c r="NF11" i="7" s="1"/>
  <c r="NG11" i="7" s="1"/>
  <c r="MW29" i="7"/>
  <c r="II11" i="7"/>
  <c r="IK11" i="7" s="1"/>
  <c r="IX11" i="7"/>
  <c r="P11" i="7"/>
  <c r="Q11" i="7"/>
  <c r="II10" i="7"/>
  <c r="IK10" i="7" s="1"/>
  <c r="IX10" i="7"/>
  <c r="AA11" i="7"/>
  <c r="AA12" i="7"/>
  <c r="FD4" i="8"/>
  <c r="II9" i="7"/>
  <c r="IK9" i="7" s="1"/>
  <c r="IX9" i="7"/>
  <c r="I19" i="7"/>
  <c r="J19" i="7"/>
  <c r="I16" i="7"/>
  <c r="J16" i="7"/>
  <c r="AI12" i="7"/>
  <c r="AI13" i="7"/>
  <c r="G16" i="7"/>
  <c r="BZ15" i="7" s="1"/>
  <c r="CA15" i="7" s="1"/>
  <c r="AI9" i="7"/>
  <c r="BY15" i="7"/>
  <c r="CB15" i="7" s="1"/>
  <c r="CC15" i="7" s="1"/>
  <c r="I15" i="7"/>
  <c r="J15" i="7"/>
  <c r="AH12" i="7"/>
  <c r="AH13" i="7"/>
  <c r="G15" i="7"/>
  <c r="BZ14" i="7" s="1"/>
  <c r="CA14" i="7" s="1"/>
  <c r="AH9" i="7"/>
  <c r="BY14" i="7"/>
  <c r="CB14" i="7" s="1"/>
  <c r="CC14" i="7" s="1"/>
  <c r="AG12" i="7"/>
  <c r="AG13" i="7"/>
  <c r="MT9" i="7"/>
  <c r="P9" i="7"/>
  <c r="L9" i="7"/>
  <c r="II8" i="7"/>
  <c r="IK8" i="7" s="1"/>
  <c r="IX8" i="7"/>
  <c r="Q8" i="7"/>
  <c r="P8" i="7"/>
  <c r="MT8" i="7"/>
  <c r="I8" i="7"/>
  <c r="J8" i="7"/>
  <c r="KA7" i="7"/>
  <c r="LA8" i="7" s="1"/>
  <c r="JX26" i="7"/>
  <c r="II7" i="7"/>
  <c r="IK7" i="7" s="1"/>
  <c r="IX7" i="7"/>
  <c r="P7" i="7"/>
  <c r="MT7" i="7"/>
  <c r="L7" i="7"/>
  <c r="JY26" i="7"/>
  <c r="KA6" i="7"/>
  <c r="LA7" i="7" s="1"/>
  <c r="LJ7" i="7" s="1"/>
  <c r="JW26" i="7"/>
  <c r="K25" i="7" s="1"/>
  <c r="MF6" i="7"/>
  <c r="LZ26" i="7"/>
  <c r="II6" i="7"/>
  <c r="IK6" i="7" s="1"/>
  <c r="IX6" i="7"/>
  <c r="LH7" i="7"/>
  <c r="JD26" i="7"/>
  <c r="I11" i="7"/>
  <c r="Y11" i="7"/>
  <c r="X11" i="7"/>
  <c r="Z11" i="7"/>
  <c r="X8" i="7"/>
  <c r="Z8" i="7"/>
  <c r="Y8" i="7"/>
  <c r="G8" i="7"/>
  <c r="BZ8" i="7" s="1"/>
  <c r="CA8" i="7" s="1"/>
  <c r="G11" i="7"/>
  <c r="BY22" i="7"/>
  <c r="CB22" i="7" s="1"/>
  <c r="CC22" i="7" s="1"/>
  <c r="H7" i="7"/>
  <c r="M7" i="7" s="1"/>
  <c r="I10" i="7"/>
  <c r="EX6" i="7"/>
  <c r="EV9" i="7"/>
  <c r="I18" i="7"/>
  <c r="J18" i="7"/>
  <c r="G18" i="7"/>
  <c r="BZ17" i="7" s="1"/>
  <c r="CA17" i="7" s="1"/>
  <c r="BY17" i="7"/>
  <c r="CB17" i="7" s="1"/>
  <c r="CC17" i="7" s="1"/>
  <c r="I14" i="7"/>
  <c r="J14" i="7"/>
  <c r="G14" i="7"/>
  <c r="BZ13" i="7" s="1"/>
  <c r="CA13" i="7" s="1"/>
  <c r="AG9" i="7"/>
  <c r="BY13" i="7"/>
  <c r="CB13" i="7" s="1"/>
  <c r="CC13" i="7" s="1"/>
  <c r="LL4" i="7"/>
  <c r="LJ4" i="7"/>
  <c r="JA4" i="7"/>
  <c r="JC4" i="7"/>
  <c r="JE4" i="7" s="1"/>
  <c r="DH3" i="7"/>
  <c r="DS3" i="7"/>
  <c r="EF3" i="7" s="1"/>
  <c r="DF3" i="7"/>
  <c r="DO3" i="7"/>
  <c r="EB3" i="7" s="1"/>
  <c r="GZ14" i="7"/>
  <c r="MC26" i="7"/>
  <c r="GY14" i="7"/>
  <c r="GU14" i="7"/>
  <c r="GV14" i="7"/>
  <c r="GW13" i="7"/>
  <c r="M10" i="6"/>
  <c r="M19" i="6"/>
  <c r="HA27" i="6"/>
  <c r="IS27" i="6"/>
  <c r="IV27" i="6" s="1"/>
  <c r="ET27" i="6"/>
  <c r="DN27" i="6"/>
  <c r="CK27" i="6"/>
  <c r="BP27" i="6"/>
  <c r="DR27" i="6"/>
  <c r="GL27" i="6" s="1"/>
  <c r="AU27" i="6"/>
  <c r="GB27" i="6"/>
  <c r="GP27" i="6" s="1"/>
  <c r="CQ27" i="6"/>
  <c r="GK27" i="6" s="1"/>
  <c r="FM27" i="6"/>
  <c r="GO27" i="6" s="1"/>
  <c r="BS27" i="6"/>
  <c r="GJ27" i="6" s="1"/>
  <c r="EX27" i="6"/>
  <c r="GN27" i="6" s="1"/>
  <c r="EA27" i="6"/>
  <c r="AZ27" i="6"/>
  <c r="GI27" i="6" s="1"/>
  <c r="IS26" i="6"/>
  <c r="ET26" i="6"/>
  <c r="DN26" i="6"/>
  <c r="CK26" i="6"/>
  <c r="BP26" i="6"/>
  <c r="AU26" i="6"/>
  <c r="IS25" i="6"/>
  <c r="ET25" i="6"/>
  <c r="DN25" i="6"/>
  <c r="CK25" i="6"/>
  <c r="BP25" i="6"/>
  <c r="AU25" i="6"/>
  <c r="IS24" i="6"/>
  <c r="IV24" i="6" s="1"/>
  <c r="HA24" i="6"/>
  <c r="GP24" i="6"/>
  <c r="ET24" i="6"/>
  <c r="DN24" i="6"/>
  <c r="CK24" i="6"/>
  <c r="BP24" i="6"/>
  <c r="DR24" i="6"/>
  <c r="GL24" i="6" s="1"/>
  <c r="EX24" i="6"/>
  <c r="GN24" i="6" s="1"/>
  <c r="FM24" i="6"/>
  <c r="GO24" i="6" s="1"/>
  <c r="EA24" i="6"/>
  <c r="BS24" i="6"/>
  <c r="GJ24" i="6" s="1"/>
  <c r="AZ24" i="6"/>
  <c r="GI24" i="6" s="1"/>
  <c r="AU24" i="6"/>
  <c r="GB24" i="6"/>
  <c r="CQ24" i="6"/>
  <c r="GK24" i="6" s="1"/>
  <c r="HA23" i="6"/>
  <c r="IS23" i="6"/>
  <c r="IV23" i="6" s="1"/>
  <c r="ET23" i="6"/>
  <c r="DN23" i="6"/>
  <c r="BP23" i="6"/>
  <c r="FM23" i="6"/>
  <c r="GO23" i="6" s="1"/>
  <c r="CQ23" i="6"/>
  <c r="GK23" i="6" s="1"/>
  <c r="AU23" i="6"/>
  <c r="EA23" i="6"/>
  <c r="AZ23" i="6"/>
  <c r="GI23" i="6" s="1"/>
  <c r="GB23" i="6"/>
  <c r="GP23" i="6" s="1"/>
  <c r="DR23" i="6"/>
  <c r="GL23" i="6" s="1"/>
  <c r="BS23" i="6"/>
  <c r="GJ23" i="6" s="1"/>
  <c r="EX23" i="6"/>
  <c r="GN23" i="6" s="1"/>
  <c r="IS22" i="6"/>
  <c r="ET22" i="6"/>
  <c r="DN22" i="6"/>
  <c r="CK22" i="6"/>
  <c r="BP22" i="6"/>
  <c r="AU22" i="6"/>
  <c r="IS21" i="6"/>
  <c r="ET21" i="6"/>
  <c r="DN21" i="6"/>
  <c r="CK21" i="6"/>
  <c r="BP21" i="6"/>
  <c r="AU21" i="6"/>
  <c r="IS20" i="6"/>
  <c r="ET20" i="6"/>
  <c r="DN20" i="6"/>
  <c r="BP20" i="6"/>
  <c r="AU20" i="6"/>
  <c r="IS19" i="6"/>
  <c r="ET19" i="6"/>
  <c r="DN19" i="6"/>
  <c r="CK19" i="6"/>
  <c r="BP19" i="6"/>
  <c r="AU19" i="6"/>
  <c r="IS18" i="6"/>
  <c r="ET18" i="6"/>
  <c r="DN18" i="6"/>
  <c r="CK18" i="6"/>
  <c r="BP18" i="6"/>
  <c r="AU18" i="6"/>
  <c r="IS17" i="6"/>
  <c r="IV17" i="6" s="1"/>
  <c r="ET17" i="6"/>
  <c r="DN17" i="6"/>
  <c r="CK17" i="6"/>
  <c r="BP17" i="6"/>
  <c r="AU17" i="6"/>
  <c r="IS16" i="6"/>
  <c r="ET16" i="6"/>
  <c r="DN16" i="6"/>
  <c r="CK16" i="6"/>
  <c r="BP16" i="6"/>
  <c r="AU16" i="6"/>
  <c r="IS15" i="6"/>
  <c r="IV15" i="6" s="1"/>
  <c r="ET15" i="6"/>
  <c r="DN15" i="6"/>
  <c r="CK15" i="6"/>
  <c r="BP15" i="6"/>
  <c r="AU15" i="6"/>
  <c r="IS14" i="6"/>
  <c r="ET14" i="6"/>
  <c r="DN14" i="6"/>
  <c r="CK14" i="6"/>
  <c r="BP14" i="6"/>
  <c r="AU14" i="6"/>
  <c r="IS13" i="6"/>
  <c r="ET13" i="6"/>
  <c r="DN13" i="6"/>
  <c r="CK13" i="6"/>
  <c r="BP13" i="6"/>
  <c r="AU13" i="6"/>
  <c r="IS12" i="6"/>
  <c r="ET12" i="6"/>
  <c r="DN12" i="6"/>
  <c r="CK12" i="6"/>
  <c r="BP12" i="6"/>
  <c r="AU12" i="6"/>
  <c r="IS11" i="6"/>
  <c r="ET11" i="6"/>
  <c r="DN11" i="6"/>
  <c r="CK11" i="6"/>
  <c r="BP11" i="6"/>
  <c r="AU11" i="6"/>
  <c r="IS10" i="6"/>
  <c r="DW10" i="6"/>
  <c r="ET10" i="6"/>
  <c r="DN10" i="6"/>
  <c r="CK10" i="6"/>
  <c r="BP10" i="6"/>
  <c r="AU10" i="6"/>
  <c r="IS9" i="6"/>
  <c r="ET9" i="6"/>
  <c r="DN9" i="6"/>
  <c r="CK9" i="6"/>
  <c r="BP9" i="6"/>
  <c r="AU9" i="6"/>
  <c r="HB8" i="6"/>
  <c r="HT8" i="6"/>
  <c r="IT8" i="6"/>
  <c r="ET8" i="6"/>
  <c r="DN8" i="6"/>
  <c r="CK8" i="6"/>
  <c r="CC8" i="6"/>
  <c r="CD8" i="6"/>
  <c r="BP8" i="6"/>
  <c r="BS8" i="6"/>
  <c r="GJ8" i="6" s="1"/>
  <c r="AZ8" i="6"/>
  <c r="GI8" i="6" s="1"/>
  <c r="DR8" i="6"/>
  <c r="GL8" i="6" s="1"/>
  <c r="FM8" i="6"/>
  <c r="GO8" i="6" s="1"/>
  <c r="GB8" i="6"/>
  <c r="GP8" i="6" s="1"/>
  <c r="CQ8" i="6"/>
  <c r="GK8" i="6" s="1"/>
  <c r="EA8" i="6"/>
  <c r="GM8" i="6" s="1"/>
  <c r="AU8" i="6"/>
  <c r="EX8" i="6"/>
  <c r="GN8" i="6" s="1"/>
  <c r="IS7" i="6"/>
  <c r="ET7" i="6"/>
  <c r="DN7" i="6"/>
  <c r="CK7" i="6"/>
  <c r="CD7" i="6"/>
  <c r="CC7" i="6"/>
  <c r="BP7" i="6"/>
  <c r="AU7" i="6"/>
  <c r="IS6" i="6"/>
  <c r="ET6" i="6"/>
  <c r="DN6" i="6"/>
  <c r="CK6" i="6"/>
  <c r="CD6" i="6"/>
  <c r="CC6" i="6"/>
  <c r="BP6" i="6"/>
  <c r="AU6" i="6"/>
  <c r="IS5" i="6"/>
  <c r="ET5" i="6"/>
  <c r="DN5" i="6"/>
  <c r="CK5" i="6"/>
  <c r="CD5" i="6"/>
  <c r="CC5" i="6"/>
  <c r="BP5" i="6"/>
  <c r="AU5" i="6"/>
  <c r="JI28" i="6"/>
  <c r="JU28" i="6" s="1"/>
  <c r="JU4" i="6"/>
  <c r="KA4" i="6" s="1"/>
  <c r="JK28" i="6"/>
  <c r="ID4" i="6"/>
  <c r="IJ4" i="6"/>
  <c r="HS28" i="6"/>
  <c r="IK4" i="6" s="1"/>
  <c r="HU28" i="6"/>
  <c r="IS4" i="6"/>
  <c r="GZ28" i="6"/>
  <c r="ET4" i="6"/>
  <c r="DN4" i="6"/>
  <c r="CK4" i="6"/>
  <c r="CD4" i="6"/>
  <c r="CC4" i="6"/>
  <c r="BP4" i="6"/>
  <c r="AT28" i="6"/>
  <c r="AS4" i="6"/>
  <c r="AU4" i="6" s="1"/>
  <c r="O28" i="6"/>
  <c r="P4" i="6" s="1"/>
  <c r="CK20" i="6"/>
  <c r="CK23" i="6"/>
  <c r="KB26" i="5"/>
  <c r="JZ14" i="5" s="1"/>
  <c r="KB14" i="5" s="1"/>
  <c r="LB15" i="5" s="1"/>
  <c r="MT34" i="5"/>
  <c r="JO26" i="5"/>
  <c r="AG13" i="5"/>
  <c r="K9" i="5"/>
  <c r="P9" i="5" s="1"/>
  <c r="IO27" i="5"/>
  <c r="IO28" i="5"/>
  <c r="KN26" i="5"/>
  <c r="KO27" i="5" s="1"/>
  <c r="K8" i="5"/>
  <c r="P8" i="5" s="1"/>
  <c r="IM28" i="5"/>
  <c r="IM27" i="5"/>
  <c r="KO9" i="5"/>
  <c r="KQ9" i="5"/>
  <c r="KS9" i="5"/>
  <c r="KO10" i="5"/>
  <c r="KQ10" i="5"/>
  <c r="KS8" i="5"/>
  <c r="KQ8" i="5"/>
  <c r="KO8" i="5"/>
  <c r="KS10" i="5"/>
  <c r="KQ13" i="5"/>
  <c r="KS13" i="5"/>
  <c r="HZ26" i="5"/>
  <c r="KS7" i="5"/>
  <c r="KQ7" i="5"/>
  <c r="KO11" i="5"/>
  <c r="KO7" i="5"/>
  <c r="KS6" i="5"/>
  <c r="KQ6" i="5"/>
  <c r="KO6" i="5"/>
  <c r="KS11" i="5"/>
  <c r="KO12" i="5"/>
  <c r="KQ12" i="5"/>
  <c r="KS12" i="5"/>
  <c r="KQ11" i="5"/>
  <c r="KO13" i="5"/>
  <c r="II25" i="5"/>
  <c r="IK25" i="5" s="1"/>
  <c r="JH25" i="5"/>
  <c r="IX25" i="5"/>
  <c r="KL24" i="5"/>
  <c r="IQ24" i="5"/>
  <c r="MA24" i="5" s="1"/>
  <c r="JN24" i="5"/>
  <c r="IZ24" i="5"/>
  <c r="JL24" i="5"/>
  <c r="JB24" i="5"/>
  <c r="JH24" i="5"/>
  <c r="JJ24" i="5"/>
  <c r="R24" i="5"/>
  <c r="Q24" i="5"/>
  <c r="I11" i="5"/>
  <c r="Y11" i="5"/>
  <c r="Z11" i="5"/>
  <c r="X11" i="5"/>
  <c r="Y8" i="5"/>
  <c r="X8" i="5"/>
  <c r="G11" i="5"/>
  <c r="Z8" i="5"/>
  <c r="IX23" i="5"/>
  <c r="II23" i="5"/>
  <c r="IK23" i="5" s="1"/>
  <c r="IX22" i="5"/>
  <c r="II22" i="5"/>
  <c r="IK22" i="5" s="1"/>
  <c r="KL21" i="5"/>
  <c r="IQ21" i="5"/>
  <c r="MA21" i="5" s="1"/>
  <c r="IZ21" i="5"/>
  <c r="JH21" i="5"/>
  <c r="JN21" i="5"/>
  <c r="JB21" i="5"/>
  <c r="JL21" i="5"/>
  <c r="JJ21" i="5"/>
  <c r="IX20" i="5"/>
  <c r="II20" i="5"/>
  <c r="IK20" i="5" s="1"/>
  <c r="FI20" i="5"/>
  <c r="FF36" i="5"/>
  <c r="FI36" i="5" s="1"/>
  <c r="F20" i="5" s="1"/>
  <c r="J20" i="5"/>
  <c r="I20" i="5"/>
  <c r="II19" i="5"/>
  <c r="IK19" i="5" s="1"/>
  <c r="IX19" i="5"/>
  <c r="J19" i="5"/>
  <c r="I19" i="5"/>
  <c r="IX18" i="5"/>
  <c r="II18" i="5"/>
  <c r="IK18" i="5" s="1"/>
  <c r="J18" i="5"/>
  <c r="I18" i="5"/>
  <c r="IX17" i="5"/>
  <c r="II17" i="5"/>
  <c r="IK17" i="5" s="1"/>
  <c r="M17" i="5"/>
  <c r="L17" i="5"/>
  <c r="J17" i="5"/>
  <c r="H21" i="5"/>
  <c r="I17" i="5"/>
  <c r="F21" i="5"/>
  <c r="G17" i="5"/>
  <c r="BZ16" i="5" s="1"/>
  <c r="CA16" i="5" s="1"/>
  <c r="IQ16" i="5"/>
  <c r="MA16" i="5" s="1"/>
  <c r="KL16" i="5"/>
  <c r="JJ16" i="5"/>
  <c r="IZ16" i="5"/>
  <c r="JH16" i="5"/>
  <c r="JN16" i="5"/>
  <c r="JB16" i="5"/>
  <c r="JL16" i="5"/>
  <c r="I16" i="5"/>
  <c r="J16" i="5"/>
  <c r="AI9" i="5"/>
  <c r="G16" i="5"/>
  <c r="BZ15" i="5" s="1"/>
  <c r="CA15" i="5" s="1"/>
  <c r="KL15" i="5"/>
  <c r="IQ15" i="5"/>
  <c r="MA15" i="5" s="1"/>
  <c r="JH15" i="5"/>
  <c r="JL15" i="5"/>
  <c r="JB15" i="5"/>
  <c r="IZ15" i="5"/>
  <c r="JJ15" i="5"/>
  <c r="JN15" i="5"/>
  <c r="J15" i="5"/>
  <c r="I15" i="5"/>
  <c r="AH9" i="5"/>
  <c r="G15" i="5"/>
  <c r="BZ14" i="5" s="1"/>
  <c r="CA14" i="5" s="1"/>
  <c r="JY26" i="5"/>
  <c r="JW26" i="5"/>
  <c r="K25" i="5" s="1"/>
  <c r="JX14" i="5"/>
  <c r="KA14" i="5" s="1"/>
  <c r="LA15" i="5" s="1"/>
  <c r="KL14" i="5"/>
  <c r="IQ14" i="5"/>
  <c r="MA14" i="5" s="1"/>
  <c r="JN14" i="5"/>
  <c r="JJ14" i="5"/>
  <c r="JL14" i="5"/>
  <c r="JB14" i="5"/>
  <c r="JH14" i="5"/>
  <c r="IZ14" i="5"/>
  <c r="HA12" i="5"/>
  <c r="HA14" i="5" s="1"/>
  <c r="H10" i="5" s="1"/>
  <c r="GX14" i="5"/>
  <c r="GW12" i="5"/>
  <c r="GW14" i="5" s="1"/>
  <c r="F10" i="5" s="1"/>
  <c r="GT14" i="5"/>
  <c r="J14" i="5"/>
  <c r="I14" i="5"/>
  <c r="BY13" i="5"/>
  <c r="CB13" i="5" s="1"/>
  <c r="CC13" i="5" s="1"/>
  <c r="AG9" i="5"/>
  <c r="G14" i="5"/>
  <c r="BZ13" i="5" s="1"/>
  <c r="CA13" i="5" s="1"/>
  <c r="II13" i="5"/>
  <c r="IK13" i="5" s="1"/>
  <c r="IX13" i="5"/>
  <c r="II12" i="5"/>
  <c r="IK12" i="5" s="1"/>
  <c r="IX12" i="5"/>
  <c r="NE11" i="5"/>
  <c r="NF11" i="5" s="1"/>
  <c r="NG11" i="5" s="1"/>
  <c r="II11" i="5"/>
  <c r="IK11" i="5" s="1"/>
  <c r="IX11" i="5"/>
  <c r="Q11" i="5"/>
  <c r="O11" i="5"/>
  <c r="R11" i="5" s="1"/>
  <c r="P11" i="5"/>
  <c r="IX10" i="5"/>
  <c r="II10" i="5"/>
  <c r="IK10" i="5" s="1"/>
  <c r="AA11" i="5"/>
  <c r="AA12" i="5"/>
  <c r="FD4" i="6"/>
  <c r="IX9" i="5"/>
  <c r="II9" i="5"/>
  <c r="IK9" i="5" s="1"/>
  <c r="AI12" i="5"/>
  <c r="AH12" i="5"/>
  <c r="AG12" i="5"/>
  <c r="O9" i="5"/>
  <c r="N7" i="5"/>
  <c r="MT9" i="5"/>
  <c r="II8" i="5"/>
  <c r="IK8" i="5" s="1"/>
  <c r="IX8" i="5"/>
  <c r="EW8" i="5"/>
  <c r="EX8" i="5"/>
  <c r="Q8" i="5"/>
  <c r="MT8" i="5"/>
  <c r="O8" i="5"/>
  <c r="J8" i="5"/>
  <c r="I8" i="5"/>
  <c r="BY8" i="5"/>
  <c r="CB8" i="5" s="1"/>
  <c r="CC8" i="5" s="1"/>
  <c r="G8" i="5"/>
  <c r="BZ8" i="5" s="1"/>
  <c r="CA8" i="5" s="1"/>
  <c r="KA7" i="5"/>
  <c r="LA8" i="5" s="1"/>
  <c r="JX26" i="5"/>
  <c r="IX7" i="5"/>
  <c r="II7" i="5"/>
  <c r="IK7" i="5" s="1"/>
  <c r="EX7" i="5"/>
  <c r="EW7" i="5"/>
  <c r="EY7" i="5" s="1"/>
  <c r="MF6" i="5"/>
  <c r="LZ26" i="5"/>
  <c r="II6" i="5"/>
  <c r="IK6" i="5" s="1"/>
  <c r="IX6" i="5"/>
  <c r="LH7" i="5"/>
  <c r="JD26" i="5"/>
  <c r="EW6" i="5"/>
  <c r="EX6" i="5"/>
  <c r="LJ4" i="5"/>
  <c r="LL4" i="5"/>
  <c r="JC4" i="5"/>
  <c r="JE4" i="5" s="1"/>
  <c r="JA4" i="5"/>
  <c r="DH3" i="5"/>
  <c r="DS3" i="5"/>
  <c r="EF3" i="5" s="1"/>
  <c r="DF3" i="5"/>
  <c r="DO3" i="5"/>
  <c r="EB3" i="5" s="1"/>
  <c r="AI13" i="5"/>
  <c r="AH13" i="5"/>
  <c r="GZ14" i="5"/>
  <c r="GY14" i="5"/>
  <c r="MC26" i="5"/>
  <c r="M21" i="4"/>
  <c r="M19" i="4"/>
  <c r="M22" i="4"/>
  <c r="JZ26" i="3"/>
  <c r="M20" i="4"/>
  <c r="M24" i="4"/>
  <c r="M25" i="4"/>
  <c r="M6" i="4"/>
  <c r="M23" i="4"/>
  <c r="M13" i="4"/>
  <c r="HA27" i="4"/>
  <c r="IS27" i="4"/>
  <c r="IV27" i="4" s="1"/>
  <c r="ET27" i="4"/>
  <c r="DN27" i="4"/>
  <c r="CK27" i="4"/>
  <c r="BP27" i="4"/>
  <c r="EX27" i="4"/>
  <c r="GN27" i="4" s="1"/>
  <c r="FM27" i="4"/>
  <c r="GO27" i="4" s="1"/>
  <c r="EA27" i="4"/>
  <c r="DR27" i="4"/>
  <c r="GL27" i="4" s="1"/>
  <c r="BS27" i="4"/>
  <c r="GJ27" i="4" s="1"/>
  <c r="AU27" i="4"/>
  <c r="AZ27" i="4"/>
  <c r="GI27" i="4" s="1"/>
  <c r="CQ27" i="4"/>
  <c r="GK27" i="4" s="1"/>
  <c r="GB27" i="4"/>
  <c r="GP27" i="4" s="1"/>
  <c r="IS26" i="4"/>
  <c r="ET26" i="4"/>
  <c r="DN26" i="4"/>
  <c r="CK26" i="4"/>
  <c r="BP26" i="4"/>
  <c r="AU26" i="4"/>
  <c r="IS25" i="4"/>
  <c r="ET25" i="4"/>
  <c r="DN25" i="4"/>
  <c r="CK25" i="4"/>
  <c r="BP25" i="4"/>
  <c r="AU25" i="4"/>
  <c r="HA24" i="4"/>
  <c r="IS24" i="4"/>
  <c r="IV24" i="4" s="1"/>
  <c r="ET24" i="4"/>
  <c r="DN24" i="4"/>
  <c r="CK24" i="4"/>
  <c r="BP24" i="4"/>
  <c r="BS24" i="4"/>
  <c r="GJ24" i="4" s="1"/>
  <c r="DR24" i="4"/>
  <c r="GL24" i="4" s="1"/>
  <c r="AZ24" i="4"/>
  <c r="GI24" i="4" s="1"/>
  <c r="AU24" i="4"/>
  <c r="EA24" i="4"/>
  <c r="GB24" i="4"/>
  <c r="GP24" i="4" s="1"/>
  <c r="FM24" i="4"/>
  <c r="GO24" i="4" s="1"/>
  <c r="EX24" i="4"/>
  <c r="GN24" i="4" s="1"/>
  <c r="CQ24" i="4"/>
  <c r="GK24" i="4" s="1"/>
  <c r="HA23" i="4"/>
  <c r="IS23" i="4"/>
  <c r="IV23" i="4" s="1"/>
  <c r="ET23" i="4"/>
  <c r="DN23" i="4"/>
  <c r="CK23" i="4"/>
  <c r="BP23" i="4"/>
  <c r="CQ23" i="4"/>
  <c r="GK23" i="4" s="1"/>
  <c r="BS23" i="4"/>
  <c r="GJ23" i="4" s="1"/>
  <c r="EA23" i="4"/>
  <c r="AU23" i="4"/>
  <c r="DR23" i="4"/>
  <c r="GL23" i="4" s="1"/>
  <c r="FM23" i="4"/>
  <c r="GO23" i="4" s="1"/>
  <c r="GB23" i="4"/>
  <c r="GP23" i="4" s="1"/>
  <c r="EX23" i="4"/>
  <c r="GN23" i="4" s="1"/>
  <c r="AZ23" i="4"/>
  <c r="GI23" i="4" s="1"/>
  <c r="IS22" i="4"/>
  <c r="ET22" i="4"/>
  <c r="DN22" i="4"/>
  <c r="CK22" i="4"/>
  <c r="BP22" i="4"/>
  <c r="AU22" i="4"/>
  <c r="IS21" i="4"/>
  <c r="ET21" i="4"/>
  <c r="DN21" i="4"/>
  <c r="CK21" i="4"/>
  <c r="BP21" i="4"/>
  <c r="AU21" i="4"/>
  <c r="IS20" i="4"/>
  <c r="ET20" i="4"/>
  <c r="DN20" i="4"/>
  <c r="CK20" i="4"/>
  <c r="BP20" i="4"/>
  <c r="AU20" i="4"/>
  <c r="IS19" i="4"/>
  <c r="ET19" i="4"/>
  <c r="DN19" i="4"/>
  <c r="CK19" i="4"/>
  <c r="BP19" i="4"/>
  <c r="AU19" i="4"/>
  <c r="IS18" i="4"/>
  <c r="ET18" i="4"/>
  <c r="DN18" i="4"/>
  <c r="CK18" i="4"/>
  <c r="BP18" i="4"/>
  <c r="AU18" i="4"/>
  <c r="IS17" i="4"/>
  <c r="IV17" i="4" s="1"/>
  <c r="ET17" i="4"/>
  <c r="DN17" i="4"/>
  <c r="BP17" i="4"/>
  <c r="AU17" i="4"/>
  <c r="IS16" i="4"/>
  <c r="ET16" i="4"/>
  <c r="DN16" i="4"/>
  <c r="BP16" i="4"/>
  <c r="AU16" i="4"/>
  <c r="IS15" i="4"/>
  <c r="IV15" i="4" s="1"/>
  <c r="ET15" i="4"/>
  <c r="DN15" i="4"/>
  <c r="CK15" i="4"/>
  <c r="AU15" i="4"/>
  <c r="IS14" i="4"/>
  <c r="ET14" i="4"/>
  <c r="DN14" i="4"/>
  <c r="CK14" i="4"/>
  <c r="BP14" i="4"/>
  <c r="AU14" i="4"/>
  <c r="IS13" i="4"/>
  <c r="DW13" i="4"/>
  <c r="ET13" i="4"/>
  <c r="DN13" i="4"/>
  <c r="CK13" i="4"/>
  <c r="BP13" i="4"/>
  <c r="AU13" i="4"/>
  <c r="IS12" i="4"/>
  <c r="ET12" i="4"/>
  <c r="DN12" i="4"/>
  <c r="CK12" i="4"/>
  <c r="BP12" i="4"/>
  <c r="AU12" i="4"/>
  <c r="IS11" i="4"/>
  <c r="ET11" i="4"/>
  <c r="DN11" i="4"/>
  <c r="CK11" i="4"/>
  <c r="BP11" i="4"/>
  <c r="AU11" i="4"/>
  <c r="IS10" i="4"/>
  <c r="ET10" i="4"/>
  <c r="DN10" i="4"/>
  <c r="BP10" i="4"/>
  <c r="AU10" i="4"/>
  <c r="ET9" i="4"/>
  <c r="DN9" i="4"/>
  <c r="CK9" i="4"/>
  <c r="BP9" i="4"/>
  <c r="AU9" i="4"/>
  <c r="HT8" i="4"/>
  <c r="IT8" i="4"/>
  <c r="HB8" i="4"/>
  <c r="ET8" i="4"/>
  <c r="DN8" i="4"/>
  <c r="CK8" i="4"/>
  <c r="CD8" i="4"/>
  <c r="CC8" i="4"/>
  <c r="BP8" i="4"/>
  <c r="GB8" i="4"/>
  <c r="GP8" i="4" s="1"/>
  <c r="EX8" i="4"/>
  <c r="GN8" i="4" s="1"/>
  <c r="FM8" i="4"/>
  <c r="GO8" i="4" s="1"/>
  <c r="DR8" i="4"/>
  <c r="GL8" i="4" s="1"/>
  <c r="AZ8" i="4"/>
  <c r="GI8" i="4" s="1"/>
  <c r="CQ8" i="4"/>
  <c r="GK8" i="4" s="1"/>
  <c r="EA8" i="4"/>
  <c r="GM8" i="4" s="1"/>
  <c r="BS8" i="4"/>
  <c r="GJ8" i="4" s="1"/>
  <c r="AU8" i="4"/>
  <c r="IS7" i="4"/>
  <c r="ET7" i="4"/>
  <c r="EH4" i="4"/>
  <c r="EH7" i="4"/>
  <c r="EH5" i="4"/>
  <c r="DN7" i="4"/>
  <c r="CK7" i="4"/>
  <c r="CD7" i="4"/>
  <c r="CC7" i="4"/>
  <c r="BP7" i="4"/>
  <c r="AS7" i="4"/>
  <c r="AU7" i="4" s="1"/>
  <c r="CK16" i="4"/>
  <c r="IS6" i="4"/>
  <c r="GZ9" i="4"/>
  <c r="ET6" i="4"/>
  <c r="DN6" i="4"/>
  <c r="CK6" i="4"/>
  <c r="BP6" i="4"/>
  <c r="AU6" i="4"/>
  <c r="IS5" i="4"/>
  <c r="ET5" i="4"/>
  <c r="DN5" i="4"/>
  <c r="CK5" i="4"/>
  <c r="CC5" i="4"/>
  <c r="CD5" i="4"/>
  <c r="BP5" i="4"/>
  <c r="AU5" i="4"/>
  <c r="JI28" i="4"/>
  <c r="JU4" i="4"/>
  <c r="KA4" i="4" s="1"/>
  <c r="IJ4" i="4"/>
  <c r="ID4" i="4"/>
  <c r="HU28" i="4"/>
  <c r="IK4" i="4"/>
  <c r="IS4" i="4"/>
  <c r="GZ28" i="4"/>
  <c r="ET4" i="4"/>
  <c r="DN4" i="4"/>
  <c r="CK4" i="4"/>
  <c r="CD4" i="4"/>
  <c r="CD9" i="4" s="1"/>
  <c r="CN28" i="4" s="1"/>
  <c r="CC4" i="4"/>
  <c r="CC9" i="4" s="1"/>
  <c r="CL28" i="4" s="1"/>
  <c r="BP4" i="4"/>
  <c r="AT28" i="4"/>
  <c r="AS4" i="4"/>
  <c r="AU4" i="4" s="1"/>
  <c r="O28" i="4"/>
  <c r="P4" i="4"/>
  <c r="FI31" i="3"/>
  <c r="FF36" i="3"/>
  <c r="FI36" i="3" s="1"/>
  <c r="F20" i="3" s="1"/>
  <c r="NE29" i="3"/>
  <c r="NF29" i="3" s="1"/>
  <c r="NG29" i="3" s="1"/>
  <c r="KQ20" i="3"/>
  <c r="KS20" i="3"/>
  <c r="KO20" i="3"/>
  <c r="HZ26" i="3"/>
  <c r="KO16" i="3"/>
  <c r="IX25" i="3"/>
  <c r="JH25" i="3"/>
  <c r="II25" i="3"/>
  <c r="IK25" i="3" s="1"/>
  <c r="II24" i="3"/>
  <c r="IK24" i="3" s="1"/>
  <c r="IX24" i="3"/>
  <c r="II23" i="3"/>
  <c r="IK23" i="3" s="1"/>
  <c r="IX23" i="3"/>
  <c r="II22" i="3"/>
  <c r="IK22" i="3" s="1"/>
  <c r="IX22" i="3"/>
  <c r="IX21" i="3"/>
  <c r="II21" i="3"/>
  <c r="IK21" i="3" s="1"/>
  <c r="II20" i="3"/>
  <c r="IK20" i="3" s="1"/>
  <c r="IX20" i="3"/>
  <c r="J20" i="3"/>
  <c r="I20" i="3"/>
  <c r="II19" i="3"/>
  <c r="IK19" i="3" s="1"/>
  <c r="IX19" i="3"/>
  <c r="IX18" i="3"/>
  <c r="II18" i="3"/>
  <c r="IK18" i="3" s="1"/>
  <c r="IX17" i="3"/>
  <c r="II17" i="3"/>
  <c r="IK17" i="3" s="1"/>
  <c r="L17" i="3"/>
  <c r="M17" i="3"/>
  <c r="H21" i="3"/>
  <c r="J17" i="3"/>
  <c r="I17" i="3"/>
  <c r="F21" i="3"/>
  <c r="BY16" i="3"/>
  <c r="CB16" i="3" s="1"/>
  <c r="CC16" i="3" s="1"/>
  <c r="G17" i="3"/>
  <c r="BZ16" i="3" s="1"/>
  <c r="CA16" i="3" s="1"/>
  <c r="IX16" i="3"/>
  <c r="II16" i="3"/>
  <c r="IK16" i="3" s="1"/>
  <c r="II15" i="3"/>
  <c r="IK15" i="3" s="1"/>
  <c r="IX15" i="3"/>
  <c r="II14" i="3"/>
  <c r="IK14" i="3" s="1"/>
  <c r="IX14" i="3"/>
  <c r="IX13" i="3"/>
  <c r="II13" i="3"/>
  <c r="IK13" i="3" s="1"/>
  <c r="II12" i="3"/>
  <c r="IK12" i="3" s="1"/>
  <c r="IX12" i="3"/>
  <c r="HA12" i="3"/>
  <c r="HA14" i="3" s="1"/>
  <c r="H10" i="3" s="1"/>
  <c r="GX14" i="3"/>
  <c r="GW12" i="3"/>
  <c r="GW14" i="3" s="1"/>
  <c r="F10" i="3" s="1"/>
  <c r="GT14" i="3"/>
  <c r="NE11" i="3"/>
  <c r="NF11" i="3" s="1"/>
  <c r="NG11" i="3" s="1"/>
  <c r="IX11" i="3"/>
  <c r="II11" i="3"/>
  <c r="IK11" i="3" s="1"/>
  <c r="Q11" i="3"/>
  <c r="P11" i="3"/>
  <c r="II10" i="3"/>
  <c r="IK10" i="3" s="1"/>
  <c r="IX10" i="3"/>
  <c r="AA12" i="3"/>
  <c r="AA11" i="3"/>
  <c r="FD4" i="4"/>
  <c r="IX9" i="3"/>
  <c r="II9" i="3"/>
  <c r="IK9" i="3" s="1"/>
  <c r="I10" i="3"/>
  <c r="J10" i="3"/>
  <c r="H7" i="3"/>
  <c r="G10" i="3"/>
  <c r="BZ10" i="3" s="1"/>
  <c r="CA10" i="3" s="1"/>
  <c r="BY10" i="3"/>
  <c r="CB10" i="3" s="1"/>
  <c r="CC10" i="3" s="1"/>
  <c r="F7" i="3"/>
  <c r="I19" i="3"/>
  <c r="J19" i="3"/>
  <c r="I18" i="3"/>
  <c r="J18" i="3"/>
  <c r="G18" i="3"/>
  <c r="BZ17" i="3" s="1"/>
  <c r="CA17" i="3" s="1"/>
  <c r="BY17" i="3"/>
  <c r="CB17" i="3" s="1"/>
  <c r="CC17" i="3" s="1"/>
  <c r="I16" i="3"/>
  <c r="J16" i="3"/>
  <c r="AI12" i="3"/>
  <c r="AI13" i="3"/>
  <c r="G16" i="3"/>
  <c r="BZ15" i="3" s="1"/>
  <c r="CA15" i="3" s="1"/>
  <c r="AI9" i="3"/>
  <c r="BY15" i="3"/>
  <c r="CB15" i="3" s="1"/>
  <c r="CC15" i="3" s="1"/>
  <c r="I15" i="3"/>
  <c r="J15" i="3"/>
  <c r="AH12" i="3"/>
  <c r="AH13" i="3"/>
  <c r="G15" i="3"/>
  <c r="BZ14" i="3" s="1"/>
  <c r="CA14" i="3" s="1"/>
  <c r="AH9" i="3"/>
  <c r="BY14" i="3"/>
  <c r="CB14" i="3" s="1"/>
  <c r="CC14" i="3" s="1"/>
  <c r="I14" i="3"/>
  <c r="J14" i="3"/>
  <c r="AG12" i="3"/>
  <c r="AG13" i="3"/>
  <c r="G14" i="3"/>
  <c r="BZ13" i="3" s="1"/>
  <c r="CA13" i="3" s="1"/>
  <c r="AG9" i="3"/>
  <c r="BY13" i="3"/>
  <c r="CB13" i="3" s="1"/>
  <c r="CC13" i="3" s="1"/>
  <c r="MT9" i="3"/>
  <c r="P9" i="3"/>
  <c r="N7" i="3"/>
  <c r="L9" i="3"/>
  <c r="K7" i="3"/>
  <c r="NE8" i="3"/>
  <c r="NF8" i="3" s="1"/>
  <c r="NG8" i="3" s="1"/>
  <c r="MW8" i="3"/>
  <c r="JB8" i="3"/>
  <c r="JJ8" i="3"/>
  <c r="JH8" i="3"/>
  <c r="JL8" i="3"/>
  <c r="JN8" i="3"/>
  <c r="IZ8" i="3"/>
  <c r="IQ8" i="3"/>
  <c r="MA8" i="3" s="1"/>
  <c r="KL8" i="3"/>
  <c r="EW8" i="3"/>
  <c r="EX8" i="3"/>
  <c r="Q8" i="3"/>
  <c r="P8" i="3"/>
  <c r="M8" i="3"/>
  <c r="L8" i="3"/>
  <c r="J8" i="3"/>
  <c r="I8" i="3"/>
  <c r="G8" i="3"/>
  <c r="BZ8" i="3" s="1"/>
  <c r="CA8" i="3" s="1"/>
  <c r="BY8" i="3"/>
  <c r="CB8" i="3" s="1"/>
  <c r="CC8" i="3" s="1"/>
  <c r="KA7" i="3"/>
  <c r="LA8" i="3" s="1"/>
  <c r="JX26" i="3"/>
  <c r="IX7" i="3"/>
  <c r="II7" i="3"/>
  <c r="IK7" i="3" s="1"/>
  <c r="EW7" i="3"/>
  <c r="EX7" i="3"/>
  <c r="JY26" i="3"/>
  <c r="KA6" i="3"/>
  <c r="LA7" i="3" s="1"/>
  <c r="LJ7" i="3" s="1"/>
  <c r="JW26" i="3"/>
  <c r="K25" i="3" s="1"/>
  <c r="MF6" i="3"/>
  <c r="LZ26" i="3"/>
  <c r="II6" i="3"/>
  <c r="IK6" i="3" s="1"/>
  <c r="IX6" i="3"/>
  <c r="LH7" i="3"/>
  <c r="JD26" i="3"/>
  <c r="I11" i="3"/>
  <c r="X11" i="3"/>
  <c r="Y11" i="3"/>
  <c r="Z11" i="3"/>
  <c r="X8" i="3"/>
  <c r="Y8" i="3"/>
  <c r="Z8" i="3"/>
  <c r="G11" i="3"/>
  <c r="BY22" i="3"/>
  <c r="CB22" i="3" s="1"/>
  <c r="CC22" i="3" s="1"/>
  <c r="EW6" i="3"/>
  <c r="EX6" i="3"/>
  <c r="LJ4" i="3"/>
  <c r="LL4" i="3"/>
  <c r="JA4" i="3"/>
  <c r="JC4" i="3"/>
  <c r="JE4" i="3" s="1"/>
  <c r="DH3" i="3"/>
  <c r="DS3" i="3"/>
  <c r="EF3" i="3" s="1"/>
  <c r="DF3" i="3"/>
  <c r="DO3" i="3"/>
  <c r="EB3" i="3" s="1"/>
  <c r="GV14" i="3"/>
  <c r="MF8" i="3"/>
  <c r="AA8" i="3"/>
  <c r="MC26" i="3"/>
  <c r="GZ14" i="3"/>
  <c r="LH14" i="3"/>
  <c r="GY14" i="3"/>
  <c r="GU14" i="3"/>
  <c r="AU25" i="2"/>
  <c r="KA4" i="2"/>
  <c r="CD4" i="2"/>
  <c r="MF23" i="1"/>
  <c r="GY14" i="1"/>
  <c r="FH36" i="1"/>
  <c r="CP9" i="1"/>
  <c r="H14" i="1" s="1"/>
  <c r="JB9" i="1"/>
  <c r="MF22" i="1"/>
  <c r="GX14" i="1"/>
  <c r="GZ14" i="1"/>
  <c r="DO3" i="1"/>
  <c r="EB3" i="1" s="1"/>
  <c r="EO3" i="1" s="1"/>
  <c r="DF3" i="1"/>
  <c r="II8" i="1"/>
  <c r="IK8" i="1" s="1"/>
  <c r="JL8" i="1"/>
  <c r="JJ8" i="1"/>
  <c r="FI24" i="1"/>
  <c r="KP26" i="1"/>
  <c r="KQ27" i="1" s="1"/>
  <c r="AH7" i="1"/>
  <c r="IZ8" i="1"/>
  <c r="JB8" i="1"/>
  <c r="GA14" i="1"/>
  <c r="FG36" i="1"/>
  <c r="JH8" i="1"/>
  <c r="CD7" i="2"/>
  <c r="CC7" i="2"/>
  <c r="AS4" i="2"/>
  <c r="CC5" i="2"/>
  <c r="GI8" i="2"/>
  <c r="CD6" i="2"/>
  <c r="CC6" i="2"/>
  <c r="GZ6" i="2"/>
  <c r="IS6" i="2" s="1"/>
  <c r="CC8" i="2"/>
  <c r="CD8" i="2"/>
  <c r="GZ5" i="2"/>
  <c r="IS5" i="2" s="1"/>
  <c r="O4" i="2"/>
  <c r="DW4" i="2"/>
  <c r="N28" i="2"/>
  <c r="GZ8" i="2"/>
  <c r="IS8" i="2" s="1"/>
  <c r="IV8" i="2" s="1"/>
  <c r="O5" i="2"/>
  <c r="DW7" i="2"/>
  <c r="BY9" i="2"/>
  <c r="EG7" i="2"/>
  <c r="EH7" i="2" s="1"/>
  <c r="GZ4" i="2"/>
  <c r="IS4" i="2" s="1"/>
  <c r="O6" i="2"/>
  <c r="E13" i="2"/>
  <c r="AS9" i="2"/>
  <c r="O12" i="2"/>
  <c r="GZ15" i="2"/>
  <c r="IS15" i="2" s="1"/>
  <c r="IV15" i="2" s="1"/>
  <c r="GZ7" i="2"/>
  <c r="GZ12" i="2"/>
  <c r="IS12" i="2" s="1"/>
  <c r="AU6" i="2"/>
  <c r="HS28" i="2"/>
  <c r="GJ8" i="2"/>
  <c r="DW12" i="2"/>
  <c r="AU5" i="2"/>
  <c r="CQ8" i="2"/>
  <c r="GK8" i="2" s="1"/>
  <c r="HA8" i="2"/>
  <c r="DR8" i="2"/>
  <c r="GL8" i="2" s="1"/>
  <c r="AU8" i="2"/>
  <c r="DW8" i="2"/>
  <c r="GN8" i="2"/>
  <c r="AU12" i="2"/>
  <c r="DW15" i="2"/>
  <c r="GO8" i="2"/>
  <c r="GZ11" i="2"/>
  <c r="IS11" i="2" s="1"/>
  <c r="DW6" i="2"/>
  <c r="O8" i="2"/>
  <c r="O9" i="2"/>
  <c r="GZ9" i="2"/>
  <c r="IS9" i="2" s="1"/>
  <c r="O10" i="2"/>
  <c r="GZ10" i="2"/>
  <c r="IS10" i="2" s="1"/>
  <c r="GZ13" i="2"/>
  <c r="IS13" i="2" s="1"/>
  <c r="GP8" i="2"/>
  <c r="O11" i="2"/>
  <c r="O14" i="2"/>
  <c r="O15" i="2"/>
  <c r="AS15" i="2"/>
  <c r="DW16" i="2"/>
  <c r="GZ22" i="2"/>
  <c r="IS22" i="2" s="1"/>
  <c r="DW10" i="2"/>
  <c r="AU11" i="2"/>
  <c r="L28" i="2"/>
  <c r="AU13" i="2"/>
  <c r="DW14" i="2"/>
  <c r="GZ14" i="2"/>
  <c r="AS16" i="2"/>
  <c r="GZ21" i="2"/>
  <c r="IS21" i="2" s="1"/>
  <c r="AS17" i="2"/>
  <c r="DW18" i="2"/>
  <c r="GZ17" i="2"/>
  <c r="DW19" i="2"/>
  <c r="O20" i="2"/>
  <c r="GZ20" i="2"/>
  <c r="IS20" i="2" s="1"/>
  <c r="GZ16" i="2"/>
  <c r="IS16" i="2" s="1"/>
  <c r="AU18" i="2"/>
  <c r="GZ18" i="2"/>
  <c r="AS19" i="2"/>
  <c r="AS23" i="2"/>
  <c r="DW17" i="2"/>
  <c r="DW21" i="2"/>
  <c r="GZ19" i="2"/>
  <c r="IS19" i="2" s="1"/>
  <c r="JI28" i="2"/>
  <c r="AU20" i="2"/>
  <c r="AS21" i="2"/>
  <c r="AU21" i="2" s="1"/>
  <c r="O19" i="2"/>
  <c r="O27" i="2"/>
  <c r="GZ24" i="2"/>
  <c r="IS24" i="2" s="1"/>
  <c r="IV24" i="2" s="1"/>
  <c r="AU24" i="2"/>
  <c r="GZ25" i="2"/>
  <c r="IS25" i="2" s="1"/>
  <c r="DW25" i="2"/>
  <c r="GZ23" i="2"/>
  <c r="GZ26" i="2"/>
  <c r="DW26" i="2"/>
  <c r="GZ27" i="2"/>
  <c r="IS27" i="2" s="1"/>
  <c r="IV27" i="2" s="1"/>
  <c r="DW27" i="2"/>
  <c r="HK9" i="1"/>
  <c r="HN7" i="1"/>
  <c r="FJ3" i="1"/>
  <c r="ES3" i="1"/>
  <c r="KL7" i="1"/>
  <c r="IQ7" i="1"/>
  <c r="MA7" i="1" s="1"/>
  <c r="LH12" i="1"/>
  <c r="AI7" i="1"/>
  <c r="LL4" i="1"/>
  <c r="LJ4" i="1"/>
  <c r="F16" i="1"/>
  <c r="HY6" i="1"/>
  <c r="IW6" i="1" s="1"/>
  <c r="JD6" i="1" s="1"/>
  <c r="F15" i="1"/>
  <c r="DR6" i="1"/>
  <c r="GN12" i="1"/>
  <c r="HA13" i="1" s="1"/>
  <c r="HA6" i="1"/>
  <c r="HN6" i="1"/>
  <c r="K9" i="1"/>
  <c r="P9" i="1" s="1"/>
  <c r="JY6" i="1"/>
  <c r="H25" i="1"/>
  <c r="F25" i="1"/>
  <c r="BY23" i="1" s="1"/>
  <c r="CB23" i="1" s="1"/>
  <c r="CC23" i="1" s="1"/>
  <c r="HL9" i="1"/>
  <c r="LJ8" i="1"/>
  <c r="HJ8" i="1"/>
  <c r="EY9" i="1"/>
  <c r="NE9" i="1"/>
  <c r="NF9" i="1" s="1"/>
  <c r="NG9" i="1" s="1"/>
  <c r="AH11" i="1"/>
  <c r="HY26" i="1"/>
  <c r="IW26" i="1" s="1"/>
  <c r="LJ19" i="1"/>
  <c r="FI7" i="1"/>
  <c r="HM9" i="1"/>
  <c r="JJ9" i="1"/>
  <c r="LH11" i="1"/>
  <c r="JO10" i="1"/>
  <c r="MC10" i="1" s="1"/>
  <c r="MF10" i="1" s="1"/>
  <c r="LJ12" i="1"/>
  <c r="MT29" i="1"/>
  <c r="MW11" i="1"/>
  <c r="N11" i="1"/>
  <c r="DH3" i="1"/>
  <c r="KJ7" i="1"/>
  <c r="GW8" i="1"/>
  <c r="HY8" i="1"/>
  <c r="IW8" i="1" s="1"/>
  <c r="JD8" i="1" s="1"/>
  <c r="LH9" i="1" s="1"/>
  <c r="HI9" i="1"/>
  <c r="II9" i="1"/>
  <c r="IK9" i="1" s="1"/>
  <c r="JO9" i="1"/>
  <c r="MC9" i="1" s="1"/>
  <c r="MF9" i="1" s="1"/>
  <c r="CL6" i="1"/>
  <c r="CL9" i="1" s="1"/>
  <c r="JC4" i="1"/>
  <c r="JE4" i="1" s="1"/>
  <c r="EV6" i="1"/>
  <c r="HJ6" i="1"/>
  <c r="HX26" i="1"/>
  <c r="KS6" i="1" s="1"/>
  <c r="JF26" i="1"/>
  <c r="AA7" i="1"/>
  <c r="IX7" i="1"/>
  <c r="JJ7" i="1" s="1"/>
  <c r="MT8" i="1"/>
  <c r="HN8" i="1"/>
  <c r="HZ10" i="1"/>
  <c r="JY10" i="1"/>
  <c r="JO12" i="1"/>
  <c r="MC12" i="1" s="1"/>
  <c r="MF12" i="1" s="1"/>
  <c r="EI6" i="1"/>
  <c r="EI9" i="1" s="1"/>
  <c r="GG12" i="1"/>
  <c r="GT13" i="1" s="1"/>
  <c r="GW13" i="1" s="1"/>
  <c r="GJ6" i="1"/>
  <c r="JO6" i="1"/>
  <c r="MC6" i="1" s="1"/>
  <c r="MF6" i="1" s="1"/>
  <c r="KJ6" i="1"/>
  <c r="N7" i="1"/>
  <c r="IP7" i="1"/>
  <c r="LZ7" i="1" s="1"/>
  <c r="JO7" i="1"/>
  <c r="MC7" i="1" s="1"/>
  <c r="HY9" i="1"/>
  <c r="IW9" i="1" s="1"/>
  <c r="JD9" i="1" s="1"/>
  <c r="JW9" i="1"/>
  <c r="JX9" i="1" s="1"/>
  <c r="KA9" i="1" s="1"/>
  <c r="LA10" i="1" s="1"/>
  <c r="LJ10" i="1" s="1"/>
  <c r="JN9" i="1"/>
  <c r="GU14" i="1"/>
  <c r="H15" i="1"/>
  <c r="GV14" i="1"/>
  <c r="HZ6" i="1"/>
  <c r="CO9" i="1"/>
  <c r="JH9" i="1"/>
  <c r="IZ9" i="1"/>
  <c r="AG13" i="1"/>
  <c r="AI11" i="1"/>
  <c r="AI13" i="1" s="1"/>
  <c r="ER6" i="1"/>
  <c r="ER9" i="1" s="1"/>
  <c r="IM27" i="1"/>
  <c r="KN26" i="1"/>
  <c r="IM28" i="1"/>
  <c r="K8" i="1"/>
  <c r="P8" i="1" s="1"/>
  <c r="F17" i="1"/>
  <c r="CI9" i="1"/>
  <c r="H16" i="1"/>
  <c r="EE6" i="1"/>
  <c r="JW6" i="1"/>
  <c r="EE7" i="1"/>
  <c r="JY7" i="1"/>
  <c r="JD7" i="1"/>
  <c r="GJ8" i="1"/>
  <c r="EO9" i="1"/>
  <c r="X12" i="1"/>
  <c r="H17" i="1"/>
  <c r="KJ9" i="1"/>
  <c r="FI12" i="1"/>
  <c r="JO14" i="1"/>
  <c r="MC14" i="1" s="1"/>
  <c r="MF14" i="1" s="1"/>
  <c r="FT14" i="1"/>
  <c r="GT12" i="1" s="1"/>
  <c r="GW12" i="1" s="1"/>
  <c r="IN26" i="1"/>
  <c r="JA26" i="1"/>
  <c r="JI26" i="1"/>
  <c r="FF20" i="1"/>
  <c r="KJ8" i="1"/>
  <c r="HZ11" i="1"/>
  <c r="JY11" i="1"/>
  <c r="LJ9" i="1"/>
  <c r="HA12" i="1"/>
  <c r="FI13" i="1"/>
  <c r="IX14" i="1"/>
  <c r="JL14" i="1" s="1"/>
  <c r="II14" i="1"/>
  <c r="IK14" i="1" s="1"/>
  <c r="Y12" i="1"/>
  <c r="JD12" i="1"/>
  <c r="LH13" i="1" s="1"/>
  <c r="JD13" i="1"/>
  <c r="LH14" i="1" s="1"/>
  <c r="JD15" i="1"/>
  <c r="LH16" i="1" s="1"/>
  <c r="JO8" i="1"/>
  <c r="MC8" i="1" s="1"/>
  <c r="MF8" i="1" s="1"/>
  <c r="Z12" i="1"/>
  <c r="JY12" i="1"/>
  <c r="HZ12" i="1"/>
  <c r="AA10" i="1"/>
  <c r="DS12" i="1"/>
  <c r="LJ11" i="1"/>
  <c r="LJ14" i="1"/>
  <c r="JO16" i="1"/>
  <c r="MC16" i="1" s="1"/>
  <c r="MF16" i="1" s="1"/>
  <c r="LJ15" i="1"/>
  <c r="KJ14" i="1"/>
  <c r="HZ15" i="1"/>
  <c r="JO13" i="1"/>
  <c r="MC13" i="1" s="1"/>
  <c r="MF13" i="1" s="1"/>
  <c r="KJ15" i="1"/>
  <c r="HZ16" i="1"/>
  <c r="JY16" i="1"/>
  <c r="JD16" i="1"/>
  <c r="IX18" i="1"/>
  <c r="JJ18" i="1" s="1"/>
  <c r="II18" i="1"/>
  <c r="IK18" i="1" s="1"/>
  <c r="HZ13" i="1"/>
  <c r="JO17" i="1"/>
  <c r="MC17" i="1" s="1"/>
  <c r="MF17" i="1" s="1"/>
  <c r="JO15" i="1"/>
  <c r="MC15" i="1" s="1"/>
  <c r="MF15" i="1" s="1"/>
  <c r="LJ17" i="1"/>
  <c r="KJ16" i="1"/>
  <c r="JO11" i="1"/>
  <c r="MC11" i="1" s="1"/>
  <c r="MF11" i="1" s="1"/>
  <c r="KJ12" i="1"/>
  <c r="KJ13" i="1"/>
  <c r="JY14" i="1"/>
  <c r="JD17" i="1"/>
  <c r="LH18" i="1" s="1"/>
  <c r="HZ20" i="1"/>
  <c r="JY20" i="1"/>
  <c r="HY14" i="1"/>
  <c r="IW14" i="1" s="1"/>
  <c r="JD14" i="1" s="1"/>
  <c r="LJ16" i="1"/>
  <c r="FI16" i="1"/>
  <c r="JO18" i="1"/>
  <c r="MC18" i="1" s="1"/>
  <c r="MF18" i="1" s="1"/>
  <c r="JD18" i="1"/>
  <c r="JY13" i="1"/>
  <c r="LJ13" i="1"/>
  <c r="JY15" i="1"/>
  <c r="IX17" i="1"/>
  <c r="JB17" i="1" s="1"/>
  <c r="II17" i="1"/>
  <c r="IK17" i="1" s="1"/>
  <c r="KJ18" i="1"/>
  <c r="IX21" i="1"/>
  <c r="JL21" i="1" s="1"/>
  <c r="II21" i="1"/>
  <c r="IK21" i="1" s="1"/>
  <c r="LH23" i="1"/>
  <c r="FI19" i="1"/>
  <c r="JO19" i="1"/>
  <c r="MC19" i="1" s="1"/>
  <c r="MF19" i="1" s="1"/>
  <c r="LH22" i="1"/>
  <c r="JD19" i="1"/>
  <c r="LH20" i="1" s="1"/>
  <c r="JJ22" i="1"/>
  <c r="JB22" i="1"/>
  <c r="LJ18" i="1"/>
  <c r="JJ23" i="1"/>
  <c r="JB23" i="1"/>
  <c r="JH23" i="1"/>
  <c r="IZ23" i="1"/>
  <c r="JN23" i="1"/>
  <c r="JL23" i="1"/>
  <c r="KJ17" i="1"/>
  <c r="LJ20" i="1"/>
  <c r="JW20" i="1"/>
  <c r="JX20" i="1" s="1"/>
  <c r="KA20" i="1" s="1"/>
  <c r="LA21" i="1" s="1"/>
  <c r="LJ21" i="1" s="1"/>
  <c r="HY20" i="1"/>
  <c r="IW20" i="1" s="1"/>
  <c r="JD20" i="1" s="1"/>
  <c r="IP21" i="1"/>
  <c r="LZ21" i="1" s="1"/>
  <c r="JO21" i="1"/>
  <c r="MC21" i="1" s="1"/>
  <c r="JD24" i="1"/>
  <c r="LH25" i="1" s="1"/>
  <c r="FI35" i="1"/>
  <c r="LJ22" i="1"/>
  <c r="JN22" i="1"/>
  <c r="LJ25" i="1"/>
  <c r="KJ24" i="1"/>
  <c r="HZ19" i="1"/>
  <c r="JO20" i="1"/>
  <c r="MC20" i="1" s="1"/>
  <c r="MF20" i="1" s="1"/>
  <c r="KJ21" i="1"/>
  <c r="II22" i="1"/>
  <c r="IK22" i="1" s="1"/>
  <c r="KJ22" i="1"/>
  <c r="II23" i="1"/>
  <c r="IK23" i="1" s="1"/>
  <c r="NE23" i="1"/>
  <c r="NF23" i="1" s="1"/>
  <c r="NG23" i="1" s="1"/>
  <c r="IX24" i="1"/>
  <c r="IZ24" i="1" s="1"/>
  <c r="II24" i="1"/>
  <c r="IK24" i="1" s="1"/>
  <c r="LJ23" i="1"/>
  <c r="FI31" i="1"/>
  <c r="FI22" i="1"/>
  <c r="JH22" i="1"/>
  <c r="JW23" i="1"/>
  <c r="JX23" i="1" s="1"/>
  <c r="KA23" i="1" s="1"/>
  <c r="LA24" i="1" s="1"/>
  <c r="LH24" i="1" s="1"/>
  <c r="KJ20" i="1"/>
  <c r="IZ22" i="1"/>
  <c r="JY23" i="1"/>
  <c r="IX25" i="1"/>
  <c r="JN25" i="1" s="1"/>
  <c r="II25" i="1"/>
  <c r="IK25" i="1" s="1"/>
  <c r="JY22" i="1"/>
  <c r="JO24" i="1"/>
  <c r="MC24" i="1" s="1"/>
  <c r="MF24" i="1" s="1"/>
  <c r="FI26" i="1"/>
  <c r="FI33" i="1"/>
  <c r="KJ25" i="1"/>
  <c r="LH26" i="1"/>
  <c r="LJ26" i="1"/>
  <c r="JO25" i="1"/>
  <c r="MC25" i="1" s="1"/>
  <c r="MF25" i="1" s="1"/>
  <c r="FI27" i="1"/>
  <c r="KB26" i="7" l="1"/>
  <c r="MT34" i="7"/>
  <c r="N24" i="7"/>
  <c r="HB27" i="8"/>
  <c r="HT27" i="8"/>
  <c r="IT27" i="8"/>
  <c r="IU26" i="8"/>
  <c r="IW26" i="8" s="1"/>
  <c r="IV26" i="8"/>
  <c r="IU25" i="8"/>
  <c r="IW25" i="8" s="1"/>
  <c r="IV25" i="8"/>
  <c r="HT24" i="8"/>
  <c r="IT24" i="8"/>
  <c r="HB24" i="8"/>
  <c r="HT23" i="8"/>
  <c r="HB23" i="8"/>
  <c r="IT23" i="8"/>
  <c r="IU22" i="8"/>
  <c r="IW22" i="8" s="1"/>
  <c r="IV22" i="8"/>
  <c r="IU21" i="8"/>
  <c r="IW21" i="8" s="1"/>
  <c r="IV21" i="8"/>
  <c r="IU20" i="8"/>
  <c r="IW20" i="8" s="1"/>
  <c r="IV20" i="8"/>
  <c r="IU19" i="8"/>
  <c r="IW19" i="8" s="1"/>
  <c r="IV19" i="8"/>
  <c r="IU18" i="8"/>
  <c r="IW18" i="8" s="1"/>
  <c r="IV18" i="8"/>
  <c r="IU16" i="8"/>
  <c r="IW16" i="8" s="1"/>
  <c r="IV16" i="8"/>
  <c r="IU14" i="8"/>
  <c r="IW14" i="8" s="1"/>
  <c r="IV14" i="8"/>
  <c r="IU13" i="8"/>
  <c r="IW13" i="8" s="1"/>
  <c r="IV13" i="8"/>
  <c r="IU12" i="8"/>
  <c r="IW12" i="8" s="1"/>
  <c r="IV12" i="8"/>
  <c r="IU11" i="8"/>
  <c r="IU10" i="8"/>
  <c r="IU9" i="8"/>
  <c r="IW9" i="8" s="1"/>
  <c r="IV9" i="8"/>
  <c r="HW8" i="8"/>
  <c r="HV8" i="8"/>
  <c r="IY8" i="8"/>
  <c r="JB8" i="8"/>
  <c r="IU7" i="8"/>
  <c r="IW7" i="8" s="1"/>
  <c r="IV7" i="8"/>
  <c r="IU6" i="8"/>
  <c r="IW6" i="8" s="1"/>
  <c r="IV6" i="8"/>
  <c r="IU5" i="8"/>
  <c r="IW5" i="8" s="1"/>
  <c r="IV5" i="8"/>
  <c r="JK28" i="8"/>
  <c r="JU28" i="8"/>
  <c r="IU4" i="8"/>
  <c r="IV4" i="8"/>
  <c r="IS28" i="8"/>
  <c r="ET28" i="8"/>
  <c r="DN28" i="8"/>
  <c r="CL4" i="8"/>
  <c r="CK28" i="8"/>
  <c r="BP28" i="8"/>
  <c r="AU28" i="8"/>
  <c r="AV4" i="8" s="1"/>
  <c r="P9" i="8"/>
  <c r="P14" i="8"/>
  <c r="P16" i="8"/>
  <c r="P17" i="8"/>
  <c r="P19" i="8"/>
  <c r="P20" i="8"/>
  <c r="P21" i="8"/>
  <c r="P22" i="8"/>
  <c r="P26" i="8"/>
  <c r="P27" i="8"/>
  <c r="P8" i="8"/>
  <c r="P12" i="8"/>
  <c r="P13" i="8"/>
  <c r="P23" i="8"/>
  <c r="P24" i="8"/>
  <c r="P6" i="8"/>
  <c r="P15" i="8"/>
  <c r="P5" i="8"/>
  <c r="P7" i="8"/>
  <c r="P10" i="8"/>
  <c r="P11" i="8"/>
  <c r="P18" i="8"/>
  <c r="P25" i="8"/>
  <c r="II26" i="7"/>
  <c r="IX26" i="7"/>
  <c r="IQ25" i="7"/>
  <c r="MA25" i="7" s="1"/>
  <c r="KL25" i="7"/>
  <c r="IZ25" i="7"/>
  <c r="JB25" i="7"/>
  <c r="JJ25" i="7"/>
  <c r="JL25" i="7"/>
  <c r="JN25" i="7"/>
  <c r="IQ24" i="7"/>
  <c r="MA24" i="7" s="1"/>
  <c r="KL24" i="7"/>
  <c r="IZ24" i="7"/>
  <c r="JB24" i="7"/>
  <c r="JH24" i="7"/>
  <c r="JJ24" i="7"/>
  <c r="JL24" i="7"/>
  <c r="JN24" i="7"/>
  <c r="IZ23" i="7"/>
  <c r="JB23" i="7"/>
  <c r="JH23" i="7"/>
  <c r="JJ23" i="7"/>
  <c r="JL23" i="7"/>
  <c r="JN23" i="7"/>
  <c r="IQ23" i="7"/>
  <c r="MA23" i="7" s="1"/>
  <c r="KL23" i="7"/>
  <c r="IQ22" i="7"/>
  <c r="MA22" i="7" s="1"/>
  <c r="KL22" i="7"/>
  <c r="IZ22" i="7"/>
  <c r="JB22" i="7"/>
  <c r="JH22" i="7"/>
  <c r="JJ22" i="7"/>
  <c r="JL22" i="7"/>
  <c r="JN22" i="7"/>
  <c r="IQ21" i="7"/>
  <c r="MA21" i="7" s="1"/>
  <c r="KL21" i="7"/>
  <c r="IZ21" i="7"/>
  <c r="JB21" i="7"/>
  <c r="JH21" i="7"/>
  <c r="JJ21" i="7"/>
  <c r="JL21" i="7"/>
  <c r="JN21" i="7"/>
  <c r="IZ20" i="7"/>
  <c r="JB20" i="7"/>
  <c r="JH20" i="7"/>
  <c r="JJ20" i="7"/>
  <c r="JL20" i="7"/>
  <c r="JN20" i="7"/>
  <c r="IQ20" i="7"/>
  <c r="MA20" i="7" s="1"/>
  <c r="KL20" i="7"/>
  <c r="G20" i="7"/>
  <c r="BZ18" i="7" s="1"/>
  <c r="CA18" i="7" s="1"/>
  <c r="BY18" i="7"/>
  <c r="CB18" i="7" s="1"/>
  <c r="CC18" i="7" s="1"/>
  <c r="IZ19" i="7"/>
  <c r="JB19" i="7"/>
  <c r="JH19" i="7"/>
  <c r="JJ19" i="7"/>
  <c r="JL19" i="7"/>
  <c r="JN19" i="7"/>
  <c r="IQ19" i="7"/>
  <c r="MA19" i="7" s="1"/>
  <c r="KL19" i="7"/>
  <c r="IQ18" i="7"/>
  <c r="MA18" i="7" s="1"/>
  <c r="KL18" i="7"/>
  <c r="IZ18" i="7"/>
  <c r="JB18" i="7"/>
  <c r="JH18" i="7"/>
  <c r="JJ18" i="7"/>
  <c r="JL18" i="7"/>
  <c r="JN18" i="7"/>
  <c r="IZ17" i="7"/>
  <c r="JB17" i="7"/>
  <c r="JH17" i="7"/>
  <c r="JJ17" i="7"/>
  <c r="JL17" i="7"/>
  <c r="JN17" i="7"/>
  <c r="IQ17" i="7"/>
  <c r="MA17" i="7" s="1"/>
  <c r="KL17" i="7"/>
  <c r="IZ16" i="7"/>
  <c r="JB16" i="7"/>
  <c r="JH16" i="7"/>
  <c r="JJ16" i="7"/>
  <c r="JL16" i="7"/>
  <c r="JN16" i="7"/>
  <c r="IQ16" i="7"/>
  <c r="MA16" i="7" s="1"/>
  <c r="KL16" i="7"/>
  <c r="IQ15" i="7"/>
  <c r="MA15" i="7" s="1"/>
  <c r="KL15" i="7"/>
  <c r="IZ15" i="7"/>
  <c r="JB15" i="7"/>
  <c r="JH15" i="7"/>
  <c r="JJ15" i="7"/>
  <c r="JL15" i="7"/>
  <c r="JN15" i="7"/>
  <c r="IQ14" i="7"/>
  <c r="MA14" i="7" s="1"/>
  <c r="KL14" i="7"/>
  <c r="IZ14" i="7"/>
  <c r="JB14" i="7"/>
  <c r="JH14" i="7"/>
  <c r="JJ14" i="7"/>
  <c r="JL14" i="7"/>
  <c r="JN14" i="7"/>
  <c r="IZ13" i="7"/>
  <c r="JB13" i="7"/>
  <c r="JH13" i="7"/>
  <c r="JJ13" i="7"/>
  <c r="JL13" i="7"/>
  <c r="JN13" i="7"/>
  <c r="IQ13" i="7"/>
  <c r="MA13" i="7" s="1"/>
  <c r="KL13" i="7"/>
  <c r="IQ12" i="7"/>
  <c r="MA12" i="7" s="1"/>
  <c r="KL12" i="7"/>
  <c r="JB12" i="7"/>
  <c r="JJ12" i="7"/>
  <c r="JN12" i="7"/>
  <c r="IZ12" i="7"/>
  <c r="JH12" i="7"/>
  <c r="JL12" i="7"/>
  <c r="I21" i="7"/>
  <c r="J21" i="7"/>
  <c r="G21" i="7"/>
  <c r="BZ19" i="7" s="1"/>
  <c r="CA19" i="7" s="1"/>
  <c r="BY19" i="7"/>
  <c r="CB19" i="7" s="1"/>
  <c r="CC19" i="7" s="1"/>
  <c r="KL11" i="7"/>
  <c r="IQ11" i="7"/>
  <c r="MA11" i="7" s="1"/>
  <c r="JB11" i="7"/>
  <c r="JJ11" i="7"/>
  <c r="JN11" i="7"/>
  <c r="IZ11" i="7"/>
  <c r="JH11" i="7"/>
  <c r="JL11" i="7"/>
  <c r="IQ10" i="7"/>
  <c r="MA10" i="7" s="1"/>
  <c r="KL10" i="7"/>
  <c r="JB10" i="7"/>
  <c r="JJ10" i="7"/>
  <c r="IZ10" i="7"/>
  <c r="JL10" i="7"/>
  <c r="JH10" i="7"/>
  <c r="JN10" i="7"/>
  <c r="IQ9" i="7"/>
  <c r="MA9" i="7" s="1"/>
  <c r="KL9" i="7"/>
  <c r="JJ9" i="7"/>
  <c r="JN9" i="7"/>
  <c r="IZ9" i="7"/>
  <c r="JH9" i="7"/>
  <c r="JL9" i="7"/>
  <c r="JB9" i="7"/>
  <c r="NE9" i="7"/>
  <c r="NF9" i="7" s="1"/>
  <c r="NG9" i="7" s="1"/>
  <c r="MU9" i="7"/>
  <c r="IQ8" i="7"/>
  <c r="MA8" i="7" s="1"/>
  <c r="KL8" i="7"/>
  <c r="JH8" i="7"/>
  <c r="JN8" i="7"/>
  <c r="JB8" i="7"/>
  <c r="JJ8" i="7"/>
  <c r="JL8" i="7"/>
  <c r="IZ8" i="7"/>
  <c r="MU8" i="7"/>
  <c r="MW8" i="7"/>
  <c r="NE8" i="7"/>
  <c r="NF8" i="7" s="1"/>
  <c r="NG8" i="7" s="1"/>
  <c r="LH8" i="7"/>
  <c r="LH27" i="7" s="1"/>
  <c r="LJ8" i="7"/>
  <c r="LJ27" i="7" s="1"/>
  <c r="KA26" i="7"/>
  <c r="LA27" i="7" s="1"/>
  <c r="MT35" i="7"/>
  <c r="N25" i="7"/>
  <c r="IQ7" i="7"/>
  <c r="MA7" i="7" s="1"/>
  <c r="KL7" i="7"/>
  <c r="JL7" i="7"/>
  <c r="JB7" i="7"/>
  <c r="JH7" i="7"/>
  <c r="IZ7" i="7"/>
  <c r="JJ7" i="7"/>
  <c r="JN7" i="7"/>
  <c r="MU7" i="7"/>
  <c r="NE7" i="7"/>
  <c r="NF7" i="7" s="1"/>
  <c r="NG7" i="7" s="1"/>
  <c r="LJ28" i="7"/>
  <c r="C7" i="8"/>
  <c r="N17" i="7"/>
  <c r="IQ6" i="7"/>
  <c r="MA6" i="7" s="1"/>
  <c r="IK26" i="7"/>
  <c r="KL6" i="7"/>
  <c r="JB6" i="7"/>
  <c r="JL6" i="7"/>
  <c r="JH6" i="7"/>
  <c r="JN6" i="7"/>
  <c r="IZ6" i="7"/>
  <c r="JJ6" i="7"/>
  <c r="C6" i="8"/>
  <c r="N16" i="7"/>
  <c r="JD27" i="7"/>
  <c r="LG28" i="7"/>
  <c r="LH28" i="7" s="1"/>
  <c r="K16" i="7"/>
  <c r="I7" i="7"/>
  <c r="H9" i="7"/>
  <c r="LP4" i="7"/>
  <c r="LN4" i="7"/>
  <c r="JG4" i="7"/>
  <c r="JI4" i="7" s="1"/>
  <c r="JK4" i="7"/>
  <c r="ES3" i="7"/>
  <c r="FJ3" i="7"/>
  <c r="FF3" i="7"/>
  <c r="EO3" i="7"/>
  <c r="CL24" i="8"/>
  <c r="CL23" i="8"/>
  <c r="CL19" i="8"/>
  <c r="CL18" i="8"/>
  <c r="CL16" i="8"/>
  <c r="CL13" i="8"/>
  <c r="CL12" i="8"/>
  <c r="CL11" i="8"/>
  <c r="CL10" i="8"/>
  <c r="GW14" i="7"/>
  <c r="F10" i="7" s="1"/>
  <c r="CL27" i="8"/>
  <c r="CL22" i="8"/>
  <c r="CL21" i="8"/>
  <c r="CL14" i="8"/>
  <c r="M28" i="8"/>
  <c r="CL26" i="8"/>
  <c r="CL20" i="8"/>
  <c r="CL15" i="8"/>
  <c r="CL9" i="8"/>
  <c r="CL6" i="8"/>
  <c r="CL17" i="8"/>
  <c r="CL5" i="8"/>
  <c r="MF26" i="7"/>
  <c r="CL25" i="8"/>
  <c r="CL7" i="8"/>
  <c r="GM27" i="8"/>
  <c r="DY4" i="8"/>
  <c r="DL4" i="8"/>
  <c r="CM4" i="8"/>
  <c r="EW6" i="7"/>
  <c r="EY6" i="7" s="1"/>
  <c r="EX7" i="7"/>
  <c r="EW8" i="7"/>
  <c r="EW7" i="7"/>
  <c r="EY7" i="7" s="1"/>
  <c r="EX8" i="7"/>
  <c r="HB27" i="6"/>
  <c r="HT27" i="6"/>
  <c r="IT27" i="6"/>
  <c r="IU26" i="6"/>
  <c r="IU25" i="6"/>
  <c r="IT24" i="6"/>
  <c r="HB24" i="6"/>
  <c r="HT24" i="6"/>
  <c r="IT23" i="6"/>
  <c r="HB23" i="6"/>
  <c r="HT23" i="6"/>
  <c r="IU22" i="6"/>
  <c r="IU21" i="6"/>
  <c r="IU20" i="6"/>
  <c r="IW20" i="6" s="1"/>
  <c r="IV20" i="6"/>
  <c r="IU19" i="6"/>
  <c r="IU18" i="6"/>
  <c r="IU16" i="6"/>
  <c r="IU14" i="6"/>
  <c r="IW14" i="6" s="1"/>
  <c r="IV14" i="6"/>
  <c r="IU13" i="6"/>
  <c r="IW13" i="6" s="1"/>
  <c r="IV13" i="6"/>
  <c r="IU12" i="6"/>
  <c r="IW12" i="6" s="1"/>
  <c r="IV12" i="6"/>
  <c r="IU11" i="6"/>
  <c r="IW11" i="6" s="1"/>
  <c r="IV11" i="6"/>
  <c r="IU10" i="6"/>
  <c r="IW10" i="6" s="1"/>
  <c r="IV10" i="6"/>
  <c r="IU9" i="6"/>
  <c r="HV8" i="6"/>
  <c r="HW8" i="6"/>
  <c r="IY8" i="6"/>
  <c r="JB8" i="6"/>
  <c r="IU7" i="6"/>
  <c r="IU6" i="6"/>
  <c r="IU5" i="6"/>
  <c r="IU4" i="6"/>
  <c r="IV4" i="6"/>
  <c r="IS28" i="6"/>
  <c r="ET28" i="6"/>
  <c r="DN28" i="6"/>
  <c r="CK28" i="6"/>
  <c r="BP28" i="6"/>
  <c r="AU28" i="6"/>
  <c r="AV4" i="6" s="1"/>
  <c r="P14" i="6"/>
  <c r="P16" i="6"/>
  <c r="P18" i="6"/>
  <c r="P19" i="6"/>
  <c r="P20" i="6"/>
  <c r="P21" i="6"/>
  <c r="P22" i="6"/>
  <c r="P23" i="6"/>
  <c r="P24" i="6"/>
  <c r="P25" i="6"/>
  <c r="P26" i="6"/>
  <c r="P27" i="6"/>
  <c r="P15" i="6"/>
  <c r="P17" i="6"/>
  <c r="P5" i="6"/>
  <c r="P6" i="6"/>
  <c r="P7" i="6"/>
  <c r="P8" i="6"/>
  <c r="P9" i="6"/>
  <c r="P10" i="6"/>
  <c r="DY10" i="6" s="1"/>
  <c r="P11" i="6"/>
  <c r="P12" i="6"/>
  <c r="P13" i="6"/>
  <c r="JZ6" i="5"/>
  <c r="KB6" i="5" s="1"/>
  <c r="LB7" i="5" s="1"/>
  <c r="JZ7" i="5"/>
  <c r="KB7" i="5" s="1"/>
  <c r="LB8" i="5" s="1"/>
  <c r="JZ8" i="5"/>
  <c r="KB8" i="5" s="1"/>
  <c r="LB9" i="5" s="1"/>
  <c r="JZ9" i="5"/>
  <c r="KB9" i="5" s="1"/>
  <c r="LB10" i="5" s="1"/>
  <c r="JZ10" i="5"/>
  <c r="KB10" i="5" s="1"/>
  <c r="LB11" i="5" s="1"/>
  <c r="JZ11" i="5"/>
  <c r="KB11" i="5" s="1"/>
  <c r="LB12" i="5" s="1"/>
  <c r="JZ12" i="5"/>
  <c r="KB12" i="5" s="1"/>
  <c r="LB13" i="5" s="1"/>
  <c r="JZ13" i="5"/>
  <c r="KB13" i="5" s="1"/>
  <c r="LB14" i="5" s="1"/>
  <c r="JZ15" i="5"/>
  <c r="KB15" i="5" s="1"/>
  <c r="LB16" i="5" s="1"/>
  <c r="JZ16" i="5"/>
  <c r="KB16" i="5" s="1"/>
  <c r="LB17" i="5" s="1"/>
  <c r="JZ17" i="5"/>
  <c r="KB17" i="5" s="1"/>
  <c r="LB18" i="5" s="1"/>
  <c r="JZ18" i="5"/>
  <c r="KB18" i="5" s="1"/>
  <c r="LB19" i="5" s="1"/>
  <c r="JZ19" i="5"/>
  <c r="KB19" i="5" s="1"/>
  <c r="LB20" i="5" s="1"/>
  <c r="JZ24" i="5"/>
  <c r="KB24" i="5" s="1"/>
  <c r="LB25" i="5" s="1"/>
  <c r="JZ25" i="5"/>
  <c r="KB25" i="5" s="1"/>
  <c r="LB26" i="5" s="1"/>
  <c r="LL26" i="5" s="1"/>
  <c r="JZ21" i="5"/>
  <c r="KB21" i="5" s="1"/>
  <c r="LB22" i="5" s="1"/>
  <c r="LB27" i="5"/>
  <c r="JZ22" i="5"/>
  <c r="KB22" i="5" s="1"/>
  <c r="LB23" i="5" s="1"/>
  <c r="JZ20" i="5"/>
  <c r="KB20" i="5" s="1"/>
  <c r="LB21" i="5" s="1"/>
  <c r="JZ23" i="5"/>
  <c r="KB23" i="5" s="1"/>
  <c r="LB24" i="5" s="1"/>
  <c r="MX26" i="5"/>
  <c r="MX27" i="5"/>
  <c r="MX29" i="5"/>
  <c r="MU27" i="5"/>
  <c r="NE34" i="5"/>
  <c r="NF34" i="5" s="1"/>
  <c r="NG34" i="5" s="1"/>
  <c r="MU23" i="5"/>
  <c r="MX34" i="5"/>
  <c r="MU31" i="5"/>
  <c r="MU11" i="5"/>
  <c r="MU29" i="5"/>
  <c r="MU26" i="5"/>
  <c r="L9" i="5"/>
  <c r="L8" i="5"/>
  <c r="M8" i="5"/>
  <c r="K7" i="5"/>
  <c r="P7" i="5" s="1"/>
  <c r="IX26" i="5"/>
  <c r="II26" i="5"/>
  <c r="KL25" i="5"/>
  <c r="IQ25" i="5"/>
  <c r="MA25" i="5" s="1"/>
  <c r="JJ25" i="5"/>
  <c r="LN26" i="5" s="1"/>
  <c r="JN25" i="5"/>
  <c r="LR26" i="5" s="1"/>
  <c r="IZ25" i="5"/>
  <c r="JB25" i="5"/>
  <c r="LF26" i="5" s="1"/>
  <c r="JL25" i="5"/>
  <c r="LP26" i="5" s="1"/>
  <c r="KT24" i="5"/>
  <c r="JP24" i="5"/>
  <c r="LD25" i="5"/>
  <c r="JJ23" i="5"/>
  <c r="LN24" i="5" s="1"/>
  <c r="JH23" i="5"/>
  <c r="LL24" i="5" s="1"/>
  <c r="JL23" i="5"/>
  <c r="LP24" i="5" s="1"/>
  <c r="JN23" i="5"/>
  <c r="LR24" i="5" s="1"/>
  <c r="JB23" i="5"/>
  <c r="LF24" i="5" s="1"/>
  <c r="IZ23" i="5"/>
  <c r="KL23" i="5"/>
  <c r="IQ23" i="5"/>
  <c r="MA23" i="5" s="1"/>
  <c r="JJ22" i="5"/>
  <c r="LN23" i="5" s="1"/>
  <c r="IZ22" i="5"/>
  <c r="JH22" i="5"/>
  <c r="LL23" i="5" s="1"/>
  <c r="JL22" i="5"/>
  <c r="LP23" i="5" s="1"/>
  <c r="JN22" i="5"/>
  <c r="LR23" i="5" s="1"/>
  <c r="JB22" i="5"/>
  <c r="LF23" i="5" s="1"/>
  <c r="KL22" i="5"/>
  <c r="IQ22" i="5"/>
  <c r="MA22" i="5" s="1"/>
  <c r="KT21" i="5"/>
  <c r="LD22" i="5"/>
  <c r="JP21" i="5"/>
  <c r="JN20" i="5"/>
  <c r="LR21" i="5" s="1"/>
  <c r="JB20" i="5"/>
  <c r="LF21" i="5" s="1"/>
  <c r="JJ20" i="5"/>
  <c r="LN21" i="5" s="1"/>
  <c r="JL20" i="5"/>
  <c r="LP21" i="5" s="1"/>
  <c r="JH20" i="5"/>
  <c r="LL21" i="5" s="1"/>
  <c r="IZ20" i="5"/>
  <c r="IQ20" i="5"/>
  <c r="MA20" i="5" s="1"/>
  <c r="KL20" i="5"/>
  <c r="BY18" i="5"/>
  <c r="CB18" i="5" s="1"/>
  <c r="CC18" i="5" s="1"/>
  <c r="G20" i="5"/>
  <c r="BZ18" i="5" s="1"/>
  <c r="CA18" i="5" s="1"/>
  <c r="KL19" i="5"/>
  <c r="IQ19" i="5"/>
  <c r="MA19" i="5" s="1"/>
  <c r="JB19" i="5"/>
  <c r="LF20" i="5" s="1"/>
  <c r="JH19" i="5"/>
  <c r="LL20" i="5" s="1"/>
  <c r="JL19" i="5"/>
  <c r="LP20" i="5" s="1"/>
  <c r="JJ19" i="5"/>
  <c r="LN20" i="5" s="1"/>
  <c r="JN19" i="5"/>
  <c r="LR20" i="5" s="1"/>
  <c r="IZ19" i="5"/>
  <c r="JH18" i="5"/>
  <c r="LL19" i="5" s="1"/>
  <c r="IZ18" i="5"/>
  <c r="JN18" i="5"/>
  <c r="LR19" i="5" s="1"/>
  <c r="JL18" i="5"/>
  <c r="LP19" i="5" s="1"/>
  <c r="JB18" i="5"/>
  <c r="LF19" i="5" s="1"/>
  <c r="JJ18" i="5"/>
  <c r="LN19" i="5" s="1"/>
  <c r="KL18" i="5"/>
  <c r="IQ18" i="5"/>
  <c r="MA18" i="5" s="1"/>
  <c r="JJ17" i="5"/>
  <c r="LN18" i="5" s="1"/>
  <c r="JN17" i="5"/>
  <c r="LR18" i="5" s="1"/>
  <c r="JL17" i="5"/>
  <c r="LP18" i="5" s="1"/>
  <c r="JB17" i="5"/>
  <c r="LF18" i="5" s="1"/>
  <c r="IZ17" i="5"/>
  <c r="JH17" i="5"/>
  <c r="LL18" i="5" s="1"/>
  <c r="KL17" i="5"/>
  <c r="IQ17" i="5"/>
  <c r="MA17" i="5" s="1"/>
  <c r="J21" i="5"/>
  <c r="I21" i="5"/>
  <c r="BY19" i="5"/>
  <c r="CB19" i="5" s="1"/>
  <c r="CC19" i="5" s="1"/>
  <c r="G21" i="5"/>
  <c r="BZ19" i="5" s="1"/>
  <c r="CA19" i="5" s="1"/>
  <c r="KT16" i="5"/>
  <c r="JP16" i="5"/>
  <c r="LD17" i="5"/>
  <c r="KT15" i="5"/>
  <c r="LD16" i="5"/>
  <c r="JP15" i="5"/>
  <c r="LH15" i="5"/>
  <c r="LJ15" i="5"/>
  <c r="KT14" i="5"/>
  <c r="LD15" i="5"/>
  <c r="LT15" i="5" s="1"/>
  <c r="JP14" i="5"/>
  <c r="I10" i="5"/>
  <c r="J10" i="5"/>
  <c r="H7" i="5"/>
  <c r="G10" i="5"/>
  <c r="BZ10" i="5" s="1"/>
  <c r="CA10" i="5" s="1"/>
  <c r="BY10" i="5"/>
  <c r="CB10" i="5" s="1"/>
  <c r="CC10" i="5" s="1"/>
  <c r="F7" i="5"/>
  <c r="Q7" i="5" s="1"/>
  <c r="IQ13" i="5"/>
  <c r="MA13" i="5" s="1"/>
  <c r="KL13" i="5"/>
  <c r="IZ13" i="5"/>
  <c r="JB13" i="5"/>
  <c r="LF14" i="5" s="1"/>
  <c r="JH13" i="5"/>
  <c r="LL14" i="5" s="1"/>
  <c r="JJ13" i="5"/>
  <c r="LN14" i="5" s="1"/>
  <c r="JL13" i="5"/>
  <c r="LP14" i="5" s="1"/>
  <c r="JN13" i="5"/>
  <c r="LR14" i="5" s="1"/>
  <c r="IQ12" i="5"/>
  <c r="MA12" i="5" s="1"/>
  <c r="KL12" i="5"/>
  <c r="IZ12" i="5"/>
  <c r="JB12" i="5"/>
  <c r="LF13" i="5" s="1"/>
  <c r="JH12" i="5"/>
  <c r="LL13" i="5" s="1"/>
  <c r="JJ12" i="5"/>
  <c r="LN13" i="5" s="1"/>
  <c r="JL12" i="5"/>
  <c r="LP13" i="5" s="1"/>
  <c r="JN12" i="5"/>
  <c r="LR13" i="5" s="1"/>
  <c r="IQ11" i="5"/>
  <c r="MA11" i="5" s="1"/>
  <c r="KL11" i="5"/>
  <c r="IZ11" i="5"/>
  <c r="JB11" i="5"/>
  <c r="LF12" i="5" s="1"/>
  <c r="JH11" i="5"/>
  <c r="JJ11" i="5"/>
  <c r="JL11" i="5"/>
  <c r="JN11" i="5"/>
  <c r="IZ10" i="5"/>
  <c r="JB10" i="5"/>
  <c r="JH10" i="5"/>
  <c r="JJ10" i="5"/>
  <c r="JL10" i="5"/>
  <c r="JN10" i="5"/>
  <c r="IQ10" i="5"/>
  <c r="MA10" i="5" s="1"/>
  <c r="KL10" i="5"/>
  <c r="IZ9" i="5"/>
  <c r="JB9" i="5"/>
  <c r="JH9" i="5"/>
  <c r="JJ9" i="5"/>
  <c r="JL9" i="5"/>
  <c r="JN9" i="5"/>
  <c r="IQ9" i="5"/>
  <c r="MA9" i="5" s="1"/>
  <c r="KL9" i="5"/>
  <c r="O7" i="5"/>
  <c r="MT7" i="5"/>
  <c r="MU9" i="5"/>
  <c r="NE9" i="5"/>
  <c r="NF9" i="5" s="1"/>
  <c r="NG9" i="5" s="1"/>
  <c r="IQ8" i="5"/>
  <c r="MA8" i="5" s="1"/>
  <c r="KL8" i="5"/>
  <c r="IZ8" i="5"/>
  <c r="JB8" i="5"/>
  <c r="JH8" i="5"/>
  <c r="JJ8" i="5"/>
  <c r="JL8" i="5"/>
  <c r="JN8" i="5"/>
  <c r="MU8" i="5"/>
  <c r="MW8" i="5"/>
  <c r="NE8" i="5"/>
  <c r="NF8" i="5" s="1"/>
  <c r="NG8" i="5" s="1"/>
  <c r="LH8" i="5"/>
  <c r="LJ8" i="5"/>
  <c r="N25" i="5"/>
  <c r="KA26" i="5"/>
  <c r="LA27" i="5" s="1"/>
  <c r="MT35" i="5"/>
  <c r="IZ7" i="5"/>
  <c r="JB7" i="5"/>
  <c r="JH7" i="5"/>
  <c r="JJ7" i="5"/>
  <c r="JL7" i="5"/>
  <c r="JN7" i="5"/>
  <c r="IQ7" i="5"/>
  <c r="MA7" i="5" s="1"/>
  <c r="KL7" i="5"/>
  <c r="IQ6" i="5"/>
  <c r="MA6" i="5" s="1"/>
  <c r="KL6" i="5"/>
  <c r="IK26" i="5"/>
  <c r="IZ6" i="5"/>
  <c r="JB6" i="5"/>
  <c r="JH6" i="5"/>
  <c r="JJ6" i="5"/>
  <c r="JL6" i="5"/>
  <c r="JN6" i="5"/>
  <c r="JD27" i="5"/>
  <c r="LG28" i="5"/>
  <c r="K16" i="5"/>
  <c r="LN4" i="5"/>
  <c r="LP4" i="5"/>
  <c r="JG4" i="5"/>
  <c r="JI4" i="5" s="1"/>
  <c r="JK4" i="5"/>
  <c r="ES3" i="5"/>
  <c r="FJ3" i="5"/>
  <c r="EO3" i="5"/>
  <c r="FF3" i="5"/>
  <c r="CD9" i="6"/>
  <c r="CN28" i="6" s="1"/>
  <c r="CC9" i="6"/>
  <c r="CL28" i="6" s="1"/>
  <c r="CL4" i="6" s="1"/>
  <c r="EY8" i="5"/>
  <c r="R8" i="5"/>
  <c r="MF26" i="5"/>
  <c r="EY6" i="5"/>
  <c r="M28" i="6"/>
  <c r="GM24" i="6"/>
  <c r="GM23" i="6"/>
  <c r="GM27" i="6"/>
  <c r="CM4" i="6"/>
  <c r="DL4" i="6"/>
  <c r="DY4" i="6"/>
  <c r="P28" i="6"/>
  <c r="LL15" i="5"/>
  <c r="LF15" i="5"/>
  <c r="LP15" i="5"/>
  <c r="LN15" i="5"/>
  <c r="LR15" i="5"/>
  <c r="KB26" i="3"/>
  <c r="MT34" i="3"/>
  <c r="MU9" i="3" s="1"/>
  <c r="N24" i="3"/>
  <c r="O7" i="3" s="1"/>
  <c r="R7" i="3" s="1"/>
  <c r="HT27" i="4"/>
  <c r="HB27" i="4"/>
  <c r="IT27" i="4"/>
  <c r="IU26" i="4"/>
  <c r="IU25" i="4"/>
  <c r="HB24" i="4"/>
  <c r="HT24" i="4"/>
  <c r="IT24" i="4"/>
  <c r="HB23" i="4"/>
  <c r="HT23" i="4"/>
  <c r="IT23" i="4"/>
  <c r="IU22" i="4"/>
  <c r="IW22" i="4" s="1"/>
  <c r="IV22" i="4"/>
  <c r="IU21" i="4"/>
  <c r="IW21" i="4" s="1"/>
  <c r="IV21" i="4"/>
  <c r="IU20" i="4"/>
  <c r="IU19" i="4"/>
  <c r="IW19" i="4" s="1"/>
  <c r="IV19" i="4"/>
  <c r="IU18" i="4"/>
  <c r="IU16" i="4"/>
  <c r="IU14" i="4"/>
  <c r="IW14" i="4" s="1"/>
  <c r="IV14" i="4"/>
  <c r="IU13" i="4"/>
  <c r="IU12" i="4"/>
  <c r="IU11" i="4"/>
  <c r="IU10" i="4"/>
  <c r="IW10" i="4" s="1"/>
  <c r="IV10" i="4"/>
  <c r="HV8" i="4"/>
  <c r="HW8" i="4"/>
  <c r="IY8" i="4"/>
  <c r="JB8" i="4"/>
  <c r="IU7" i="4"/>
  <c r="IW7" i="4" s="1"/>
  <c r="IV7" i="4"/>
  <c r="IU6" i="4"/>
  <c r="IW6" i="4" s="1"/>
  <c r="IV6" i="4"/>
  <c r="IS9" i="4"/>
  <c r="IU5" i="4"/>
  <c r="IW5" i="4" s="1"/>
  <c r="IV5" i="4"/>
  <c r="JK28" i="4"/>
  <c r="JU28" i="4"/>
  <c r="IU4" i="4"/>
  <c r="IV4" i="4"/>
  <c r="IS28" i="4"/>
  <c r="ET28" i="4"/>
  <c r="DN28" i="4"/>
  <c r="CL4" i="4"/>
  <c r="CK28" i="4"/>
  <c r="CL10" i="4"/>
  <c r="CL17" i="4"/>
  <c r="BP28" i="4"/>
  <c r="AV4" i="4"/>
  <c r="AU28" i="4"/>
  <c r="P6" i="4"/>
  <c r="P8" i="4"/>
  <c r="P9" i="4"/>
  <c r="P11" i="4"/>
  <c r="P18" i="4"/>
  <c r="P20" i="4"/>
  <c r="P21" i="4"/>
  <c r="P22" i="4"/>
  <c r="P13" i="4"/>
  <c r="P16" i="4"/>
  <c r="P17" i="4"/>
  <c r="P19" i="4"/>
  <c r="P5" i="4"/>
  <c r="P7" i="4"/>
  <c r="P10" i="4"/>
  <c r="P12" i="4"/>
  <c r="P15" i="4"/>
  <c r="P23" i="4"/>
  <c r="P24" i="4"/>
  <c r="P25" i="4"/>
  <c r="P26" i="4"/>
  <c r="P27" i="4"/>
  <c r="P14" i="4"/>
  <c r="G20" i="3"/>
  <c r="BZ18" i="3" s="1"/>
  <c r="CA18" i="3" s="1"/>
  <c r="BY18" i="3"/>
  <c r="CB18" i="3" s="1"/>
  <c r="CC18" i="3" s="1"/>
  <c r="II26" i="3"/>
  <c r="IX26" i="3"/>
  <c r="IZ25" i="3"/>
  <c r="JB25" i="3"/>
  <c r="JJ25" i="3"/>
  <c r="JL25" i="3"/>
  <c r="JN25" i="3"/>
  <c r="IQ25" i="3"/>
  <c r="MA25" i="3" s="1"/>
  <c r="KL25" i="3"/>
  <c r="IQ24" i="3"/>
  <c r="MA24" i="3" s="1"/>
  <c r="KL24" i="3"/>
  <c r="IZ24" i="3"/>
  <c r="JB24" i="3"/>
  <c r="JH24" i="3"/>
  <c r="JJ24" i="3"/>
  <c r="JL24" i="3"/>
  <c r="JN24" i="3"/>
  <c r="IQ23" i="3"/>
  <c r="MA23" i="3" s="1"/>
  <c r="KL23" i="3"/>
  <c r="IZ23" i="3"/>
  <c r="JB23" i="3"/>
  <c r="JH23" i="3"/>
  <c r="JJ23" i="3"/>
  <c r="JL23" i="3"/>
  <c r="JN23" i="3"/>
  <c r="IQ22" i="3"/>
  <c r="MA22" i="3" s="1"/>
  <c r="KL22" i="3"/>
  <c r="IZ22" i="3"/>
  <c r="JB22" i="3"/>
  <c r="JH22" i="3"/>
  <c r="JJ22" i="3"/>
  <c r="JL22" i="3"/>
  <c r="JN22" i="3"/>
  <c r="IZ21" i="3"/>
  <c r="JB21" i="3"/>
  <c r="JH21" i="3"/>
  <c r="JJ21" i="3"/>
  <c r="JL21" i="3"/>
  <c r="JN21" i="3"/>
  <c r="IQ21" i="3"/>
  <c r="MA21" i="3" s="1"/>
  <c r="KL21" i="3"/>
  <c r="IQ20" i="3"/>
  <c r="MA20" i="3" s="1"/>
  <c r="KL20" i="3"/>
  <c r="IZ20" i="3"/>
  <c r="JB20" i="3"/>
  <c r="JH20" i="3"/>
  <c r="JJ20" i="3"/>
  <c r="JL20" i="3"/>
  <c r="JN20" i="3"/>
  <c r="IQ19" i="3"/>
  <c r="MA19" i="3" s="1"/>
  <c r="KL19" i="3"/>
  <c r="IZ19" i="3"/>
  <c r="JB19" i="3"/>
  <c r="JH19" i="3"/>
  <c r="JJ19" i="3"/>
  <c r="JL19" i="3"/>
  <c r="JN19" i="3"/>
  <c r="IZ18" i="3"/>
  <c r="JB18" i="3"/>
  <c r="JH18" i="3"/>
  <c r="JJ18" i="3"/>
  <c r="JL18" i="3"/>
  <c r="JN18" i="3"/>
  <c r="IQ18" i="3"/>
  <c r="MA18" i="3" s="1"/>
  <c r="KL18" i="3"/>
  <c r="IZ17" i="3"/>
  <c r="JB17" i="3"/>
  <c r="JH17" i="3"/>
  <c r="JJ17" i="3"/>
  <c r="JL17" i="3"/>
  <c r="JN17" i="3"/>
  <c r="IQ17" i="3"/>
  <c r="MA17" i="3" s="1"/>
  <c r="KL17" i="3"/>
  <c r="I21" i="3"/>
  <c r="J21" i="3"/>
  <c r="G21" i="3"/>
  <c r="BZ19" i="3" s="1"/>
  <c r="CA19" i="3" s="1"/>
  <c r="BY19" i="3"/>
  <c r="CB19" i="3" s="1"/>
  <c r="CC19" i="3" s="1"/>
  <c r="IZ16" i="3"/>
  <c r="JB16" i="3"/>
  <c r="JH16" i="3"/>
  <c r="JJ16" i="3"/>
  <c r="JL16" i="3"/>
  <c r="JN16" i="3"/>
  <c r="IQ16" i="3"/>
  <c r="MA16" i="3" s="1"/>
  <c r="KL16" i="3"/>
  <c r="IQ15" i="3"/>
  <c r="MA15" i="3" s="1"/>
  <c r="KL15" i="3"/>
  <c r="IZ15" i="3"/>
  <c r="JB15" i="3"/>
  <c r="JH15" i="3"/>
  <c r="JJ15" i="3"/>
  <c r="JL15" i="3"/>
  <c r="JN15" i="3"/>
  <c r="IQ14" i="3"/>
  <c r="MA14" i="3" s="1"/>
  <c r="KL14" i="3"/>
  <c r="IZ14" i="3"/>
  <c r="JB14" i="3"/>
  <c r="JH14" i="3"/>
  <c r="JJ14" i="3"/>
  <c r="JL14" i="3"/>
  <c r="JN14" i="3"/>
  <c r="IZ13" i="3"/>
  <c r="JB13" i="3"/>
  <c r="JH13" i="3"/>
  <c r="JJ13" i="3"/>
  <c r="JL13" i="3"/>
  <c r="JN13" i="3"/>
  <c r="IQ13" i="3"/>
  <c r="MA13" i="3" s="1"/>
  <c r="KL13" i="3"/>
  <c r="IQ12" i="3"/>
  <c r="MA12" i="3" s="1"/>
  <c r="KL12" i="3"/>
  <c r="IZ12" i="3"/>
  <c r="JB12" i="3"/>
  <c r="JH12" i="3"/>
  <c r="JJ12" i="3"/>
  <c r="JL12" i="3"/>
  <c r="JN12" i="3"/>
  <c r="IZ11" i="3"/>
  <c r="JB11" i="3"/>
  <c r="JH11" i="3"/>
  <c r="JJ11" i="3"/>
  <c r="JL11" i="3"/>
  <c r="JN11" i="3"/>
  <c r="IQ11" i="3"/>
  <c r="MA11" i="3" s="1"/>
  <c r="KL11" i="3"/>
  <c r="IQ10" i="3"/>
  <c r="MA10" i="3" s="1"/>
  <c r="KL10" i="3"/>
  <c r="IZ10" i="3"/>
  <c r="JB10" i="3"/>
  <c r="JH10" i="3"/>
  <c r="JJ10" i="3"/>
  <c r="JL10" i="3"/>
  <c r="JN10" i="3"/>
  <c r="IZ9" i="3"/>
  <c r="JJ9" i="3"/>
  <c r="JN9" i="3"/>
  <c r="JB9" i="3"/>
  <c r="JH9" i="3"/>
  <c r="JL9" i="3"/>
  <c r="IQ9" i="3"/>
  <c r="MA9" i="3" s="1"/>
  <c r="KL9" i="3"/>
  <c r="I7" i="3"/>
  <c r="J7" i="3"/>
  <c r="H9" i="3"/>
  <c r="G7" i="3"/>
  <c r="BZ7" i="3" s="1"/>
  <c r="CA7" i="3" s="1"/>
  <c r="BY7" i="3"/>
  <c r="CB7" i="3" s="1"/>
  <c r="CC7" i="3" s="1"/>
  <c r="F9" i="3"/>
  <c r="NE9" i="3"/>
  <c r="NF9" i="3" s="1"/>
  <c r="NG9" i="3" s="1"/>
  <c r="P7" i="3"/>
  <c r="Q7" i="3"/>
  <c r="MT7" i="3"/>
  <c r="L7" i="3"/>
  <c r="M7" i="3"/>
  <c r="JP8" i="3"/>
  <c r="KT8" i="3"/>
  <c r="LH8" i="3"/>
  <c r="LH27" i="3" s="1"/>
  <c r="LJ8" i="3"/>
  <c r="LJ27" i="3" s="1"/>
  <c r="KA26" i="3"/>
  <c r="LA27" i="3" s="1"/>
  <c r="MT35" i="3"/>
  <c r="N25" i="3"/>
  <c r="IZ7" i="3"/>
  <c r="JB7" i="3"/>
  <c r="JH7" i="3"/>
  <c r="JJ7" i="3"/>
  <c r="JL7" i="3"/>
  <c r="JN7" i="3"/>
  <c r="IQ7" i="3"/>
  <c r="MA7" i="3" s="1"/>
  <c r="KL7" i="3"/>
  <c r="IQ6" i="3"/>
  <c r="MA6" i="3" s="1"/>
  <c r="KL6" i="3"/>
  <c r="IK26" i="3"/>
  <c r="IZ6" i="3"/>
  <c r="JB6" i="3"/>
  <c r="JH6" i="3"/>
  <c r="JJ6" i="3"/>
  <c r="JL6" i="3"/>
  <c r="JN6" i="3"/>
  <c r="JD27" i="3"/>
  <c r="LG28" i="3"/>
  <c r="K16" i="3"/>
  <c r="LN4" i="3"/>
  <c r="LP4" i="3"/>
  <c r="JG4" i="3"/>
  <c r="JI4" i="3" s="1"/>
  <c r="JK4" i="3"/>
  <c r="ES3" i="3"/>
  <c r="FJ3" i="3"/>
  <c r="EO3" i="3"/>
  <c r="FF3" i="3"/>
  <c r="CL19" i="4"/>
  <c r="CL18" i="4"/>
  <c r="CL15" i="4"/>
  <c r="CL11" i="4"/>
  <c r="CL9" i="4"/>
  <c r="CL8" i="4"/>
  <c r="CL7" i="4"/>
  <c r="CL16" i="4"/>
  <c r="CL6" i="4"/>
  <c r="EY8" i="3"/>
  <c r="EY7" i="3"/>
  <c r="MF26" i="3"/>
  <c r="EY6" i="3"/>
  <c r="CL20" i="4"/>
  <c r="M28" i="4"/>
  <c r="CL27" i="4"/>
  <c r="CL24" i="4"/>
  <c r="CL23" i="4"/>
  <c r="CL22" i="4"/>
  <c r="CL12" i="4"/>
  <c r="CL5" i="4"/>
  <c r="CL26" i="4"/>
  <c r="CL25" i="4"/>
  <c r="CL21" i="4"/>
  <c r="CL14" i="4"/>
  <c r="CL13" i="4"/>
  <c r="GM23" i="4"/>
  <c r="GM27" i="4"/>
  <c r="GM24" i="4"/>
  <c r="CM4" i="4"/>
  <c r="DY4" i="4"/>
  <c r="DL4" i="4"/>
  <c r="JK28" i="2"/>
  <c r="JU28" i="2"/>
  <c r="M10" i="2"/>
  <c r="JZ26" i="1"/>
  <c r="IC4" i="2"/>
  <c r="IK4" i="2"/>
  <c r="HU28" i="2"/>
  <c r="CD9" i="2"/>
  <c r="CN28" i="2" s="1"/>
  <c r="EH4" i="2"/>
  <c r="M24" i="2"/>
  <c r="DN24" i="2" s="1"/>
  <c r="M26" i="2"/>
  <c r="DN26" i="2" s="1"/>
  <c r="M18" i="2"/>
  <c r="BP18" i="2" s="1"/>
  <c r="M15" i="2"/>
  <c r="CK15" i="2" s="1"/>
  <c r="CC9" i="2"/>
  <c r="CL28" i="2" s="1"/>
  <c r="GM8" i="2"/>
  <c r="KQ17" i="1"/>
  <c r="KO14" i="1"/>
  <c r="KQ12" i="1"/>
  <c r="JJ24" i="1"/>
  <c r="KS19" i="1"/>
  <c r="KS20" i="1"/>
  <c r="KO16" i="1"/>
  <c r="KS7" i="1"/>
  <c r="KS21" i="1"/>
  <c r="KO13" i="1"/>
  <c r="IZ18" i="1"/>
  <c r="JN14" i="1"/>
  <c r="JJ25" i="1"/>
  <c r="IZ25" i="1"/>
  <c r="FF3" i="1"/>
  <c r="GT3" i="1" s="1"/>
  <c r="HG3" i="1" s="1"/>
  <c r="JL25" i="1"/>
  <c r="JJ21" i="1"/>
  <c r="GW14" i="1"/>
  <c r="F10" i="1" s="1"/>
  <c r="JP8" i="1"/>
  <c r="LS9" i="1" s="1"/>
  <c r="JH21" i="1"/>
  <c r="JB24" i="1"/>
  <c r="JN21" i="1"/>
  <c r="MF21" i="1"/>
  <c r="IP26" i="1"/>
  <c r="JJ14" i="1"/>
  <c r="JH14" i="1"/>
  <c r="JB7" i="1"/>
  <c r="GJ12" i="1"/>
  <c r="LJ24" i="1"/>
  <c r="JN24" i="1"/>
  <c r="JB14" i="1"/>
  <c r="IZ14" i="1"/>
  <c r="JL24" i="1"/>
  <c r="JH24" i="1"/>
  <c r="JB18" i="1"/>
  <c r="IO28" i="1"/>
  <c r="JB25" i="1"/>
  <c r="LH21" i="1"/>
  <c r="EE9" i="1"/>
  <c r="F18" i="1" s="1"/>
  <c r="JO26" i="1"/>
  <c r="JL7" i="1"/>
  <c r="IQ8" i="1"/>
  <c r="MA8" i="1" s="1"/>
  <c r="KL8" i="1"/>
  <c r="KT8" i="1" s="1"/>
  <c r="JN18" i="1"/>
  <c r="JL17" i="1"/>
  <c r="HA14" i="1"/>
  <c r="IS23" i="2"/>
  <c r="IV23" i="2" s="1"/>
  <c r="IS14" i="2"/>
  <c r="AU16" i="2"/>
  <c r="IS26" i="2"/>
  <c r="M22" i="2"/>
  <c r="M21" i="2"/>
  <c r="M23" i="2"/>
  <c r="M4" i="2"/>
  <c r="M11" i="2"/>
  <c r="M7" i="2"/>
  <c r="M5" i="2"/>
  <c r="M12" i="2"/>
  <c r="M16" i="2"/>
  <c r="M9" i="2"/>
  <c r="M27" i="2"/>
  <c r="M6" i="2"/>
  <c r="M8" i="2"/>
  <c r="M20" i="2"/>
  <c r="M19" i="2"/>
  <c r="M25" i="2"/>
  <c r="M14" i="2"/>
  <c r="IS7" i="2"/>
  <c r="IS18" i="2"/>
  <c r="AU14" i="2"/>
  <c r="AU15" i="2"/>
  <c r="AT28" i="2"/>
  <c r="AU4" i="2"/>
  <c r="AU19" i="2"/>
  <c r="AU17" i="2"/>
  <c r="AU10" i="2"/>
  <c r="GZ28" i="2"/>
  <c r="EH6" i="2"/>
  <c r="IS17" i="2"/>
  <c r="IV17" i="2" s="1"/>
  <c r="AU7" i="2"/>
  <c r="IT8" i="2"/>
  <c r="HB8" i="2"/>
  <c r="HT8" i="2"/>
  <c r="HW8" i="2" s="1"/>
  <c r="AU9" i="2"/>
  <c r="AU23" i="2"/>
  <c r="O17" i="2"/>
  <c r="M17" i="2"/>
  <c r="EH5" i="2"/>
  <c r="GQ28" i="2"/>
  <c r="O13" i="2"/>
  <c r="M13" i="2"/>
  <c r="KS25" i="1"/>
  <c r="KS18" i="1"/>
  <c r="LH19" i="1"/>
  <c r="LH15" i="1"/>
  <c r="J17" i="1"/>
  <c r="LH8" i="1"/>
  <c r="IX6" i="1"/>
  <c r="II6" i="1"/>
  <c r="IK6" i="1" s="1"/>
  <c r="KS23" i="1"/>
  <c r="KQ23" i="1"/>
  <c r="KL24" i="1"/>
  <c r="IQ24" i="1"/>
  <c r="MA24" i="1" s="1"/>
  <c r="JN17" i="1"/>
  <c r="KS16" i="1"/>
  <c r="KO12" i="1"/>
  <c r="KO8" i="1"/>
  <c r="KS8" i="1"/>
  <c r="J16" i="1"/>
  <c r="MF7" i="1"/>
  <c r="KS10" i="1"/>
  <c r="JF27" i="1"/>
  <c r="K17" i="1"/>
  <c r="F8" i="1"/>
  <c r="IO27" i="1"/>
  <c r="KO10" i="1"/>
  <c r="HG9" i="1"/>
  <c r="HJ7" i="1"/>
  <c r="KS24" i="1"/>
  <c r="JB21" i="1"/>
  <c r="KQ13" i="1"/>
  <c r="II12" i="1"/>
  <c r="IK12" i="1" s="1"/>
  <c r="IX12" i="1"/>
  <c r="KS9" i="1"/>
  <c r="KQ9" i="1"/>
  <c r="KO7" i="1"/>
  <c r="AG7" i="1"/>
  <c r="KO27" i="1"/>
  <c r="MW8" i="1"/>
  <c r="NE8" i="1"/>
  <c r="NF8" i="1" s="1"/>
  <c r="NG8" i="1" s="1"/>
  <c r="F14" i="1"/>
  <c r="J14" i="1" s="1"/>
  <c r="P11" i="1"/>
  <c r="Q11" i="1"/>
  <c r="H24" i="1"/>
  <c r="I15" i="1" s="1"/>
  <c r="LZ26" i="1"/>
  <c r="GX3" i="1"/>
  <c r="HK3" i="1" s="1"/>
  <c r="FX3" i="1"/>
  <c r="GK3" i="1" s="1"/>
  <c r="FF36" i="1"/>
  <c r="FI20" i="1"/>
  <c r="MC26" i="1"/>
  <c r="KO25" i="1"/>
  <c r="KO24" i="1"/>
  <c r="HZ26" i="1"/>
  <c r="KQ25" i="1"/>
  <c r="K24" i="1"/>
  <c r="L11" i="1" s="1"/>
  <c r="KQ24" i="1"/>
  <c r="KQ21" i="1"/>
  <c r="KQ22" i="1"/>
  <c r="KO21" i="1"/>
  <c r="KQ18" i="1"/>
  <c r="KS17" i="1"/>
  <c r="KO18" i="1"/>
  <c r="KO19" i="1"/>
  <c r="KO17" i="1"/>
  <c r="KQ15" i="1"/>
  <c r="KQ16" i="1"/>
  <c r="KO9" i="1"/>
  <c r="KS11" i="1"/>
  <c r="KQ7" i="1"/>
  <c r="KQ14" i="1"/>
  <c r="BY15" i="1"/>
  <c r="CB15" i="1" s="1"/>
  <c r="CC15" i="1" s="1"/>
  <c r="AI9" i="1"/>
  <c r="KT7" i="1"/>
  <c r="MT7" i="1"/>
  <c r="KO20" i="1"/>
  <c r="II13" i="1"/>
  <c r="IK13" i="1" s="1"/>
  <c r="IX13" i="1"/>
  <c r="II16" i="1"/>
  <c r="IK16" i="1" s="1"/>
  <c r="IX16" i="1"/>
  <c r="II15" i="1"/>
  <c r="IK15" i="1" s="1"/>
  <c r="IX15" i="1"/>
  <c r="BY16" i="1"/>
  <c r="CB16" i="1" s="1"/>
  <c r="CC16" i="1" s="1"/>
  <c r="J15" i="1"/>
  <c r="LP4" i="1"/>
  <c r="LN4" i="1"/>
  <c r="KO15" i="1"/>
  <c r="KS14" i="1"/>
  <c r="KS12" i="1"/>
  <c r="KO11" i="1"/>
  <c r="F19" i="1"/>
  <c r="LH10" i="1"/>
  <c r="JH7" i="1"/>
  <c r="IZ7" i="1"/>
  <c r="JN7" i="1"/>
  <c r="F24" i="1"/>
  <c r="G16" i="1" s="1"/>
  <c r="BZ15" i="1" s="1"/>
  <c r="CA15" i="1" s="1"/>
  <c r="MW29" i="1"/>
  <c r="NE11" i="1"/>
  <c r="NF11" i="1" s="1"/>
  <c r="NG11" i="1" s="1"/>
  <c r="KL25" i="1"/>
  <c r="IQ25" i="1"/>
  <c r="MA25" i="1" s="1"/>
  <c r="JP23" i="1"/>
  <c r="IZ21" i="1"/>
  <c r="KL21" i="1"/>
  <c r="IQ21" i="1"/>
  <c r="MA21" i="1" s="1"/>
  <c r="IQ17" i="1"/>
  <c r="MA17" i="1" s="1"/>
  <c r="KL17" i="1"/>
  <c r="IX20" i="1"/>
  <c r="II20" i="1"/>
  <c r="IK20" i="1" s="1"/>
  <c r="IQ18" i="1"/>
  <c r="MA18" i="1" s="1"/>
  <c r="KL18" i="1"/>
  <c r="KS15" i="1"/>
  <c r="AA12" i="1"/>
  <c r="KL14" i="1"/>
  <c r="IQ14" i="1"/>
  <c r="MA14" i="1" s="1"/>
  <c r="II11" i="1"/>
  <c r="IK11" i="1" s="1"/>
  <c r="IX11" i="1"/>
  <c r="AH13" i="1"/>
  <c r="KQ8" i="1"/>
  <c r="EV9" i="1"/>
  <c r="EW6" i="1" s="1"/>
  <c r="KL9" i="1"/>
  <c r="IQ9" i="1"/>
  <c r="MA9" i="1" s="1"/>
  <c r="NE29" i="1"/>
  <c r="NF29" i="1" s="1"/>
  <c r="NG29" i="1" s="1"/>
  <c r="JY26" i="1"/>
  <c r="HH9" i="1"/>
  <c r="JX26" i="1"/>
  <c r="KO22" i="1"/>
  <c r="KL23" i="1"/>
  <c r="IQ23" i="1"/>
  <c r="MA23" i="1" s="1"/>
  <c r="KS22" i="1"/>
  <c r="JJ17" i="1"/>
  <c r="JH17" i="1"/>
  <c r="IZ17" i="1"/>
  <c r="KQ20" i="1"/>
  <c r="JH18" i="1"/>
  <c r="JL18" i="1"/>
  <c r="KS13" i="1"/>
  <c r="KQ11" i="1"/>
  <c r="JW26" i="1"/>
  <c r="K25" i="1" s="1"/>
  <c r="KA6" i="1"/>
  <c r="LA7" i="1" s="1"/>
  <c r="LJ7" i="1" s="1"/>
  <c r="H18" i="1"/>
  <c r="H8" i="1"/>
  <c r="M8" i="1" s="1"/>
  <c r="KQ6" i="1"/>
  <c r="JK4" i="1"/>
  <c r="JG4" i="1"/>
  <c r="JI4" i="1" s="1"/>
  <c r="NE31" i="1"/>
  <c r="NF31" i="1" s="1"/>
  <c r="NG31" i="1" s="1"/>
  <c r="H19" i="1"/>
  <c r="BY14" i="1"/>
  <c r="CB14" i="1" s="1"/>
  <c r="CC14" i="1" s="1"/>
  <c r="AH9" i="1"/>
  <c r="KO6" i="1"/>
  <c r="JP22" i="1"/>
  <c r="K7" i="1"/>
  <c r="P7" i="1" s="1"/>
  <c r="GT14" i="1"/>
  <c r="II10" i="1"/>
  <c r="IK10" i="1" s="1"/>
  <c r="IX10" i="1"/>
  <c r="KO23" i="1"/>
  <c r="KQ19" i="1"/>
  <c r="KL22" i="1"/>
  <c r="IQ22" i="1"/>
  <c r="MA22" i="1" s="1"/>
  <c r="II19" i="1"/>
  <c r="IK19" i="1" s="1"/>
  <c r="IX19" i="1"/>
  <c r="LH17" i="1"/>
  <c r="JP9" i="1"/>
  <c r="KQ10" i="1"/>
  <c r="JD26" i="1"/>
  <c r="HN9" i="1"/>
  <c r="JZ6" i="7" l="1"/>
  <c r="KB6" i="7" s="1"/>
  <c r="LB7" i="7" s="1"/>
  <c r="JZ20" i="7"/>
  <c r="KB20" i="7" s="1"/>
  <c r="LB21" i="7" s="1"/>
  <c r="JZ11" i="7"/>
  <c r="KB11" i="7" s="1"/>
  <c r="LB12" i="7" s="1"/>
  <c r="JZ15" i="7"/>
  <c r="KB15" i="7" s="1"/>
  <c r="JZ17" i="7"/>
  <c r="KB17" i="7" s="1"/>
  <c r="LB18" i="7" s="1"/>
  <c r="JZ12" i="7"/>
  <c r="KB12" i="7" s="1"/>
  <c r="LB13" i="7" s="1"/>
  <c r="JZ21" i="7"/>
  <c r="KB21" i="7" s="1"/>
  <c r="LB22" i="7" s="1"/>
  <c r="JZ22" i="7"/>
  <c r="KB22" i="7" s="1"/>
  <c r="LB23" i="7" s="1"/>
  <c r="JZ23" i="7"/>
  <c r="KB23" i="7" s="1"/>
  <c r="LB24" i="7" s="1"/>
  <c r="JZ7" i="7"/>
  <c r="KB7" i="7" s="1"/>
  <c r="LB8" i="7" s="1"/>
  <c r="JZ9" i="7"/>
  <c r="KB9" i="7" s="1"/>
  <c r="LB10" i="7" s="1"/>
  <c r="JZ10" i="7"/>
  <c r="KB10" i="7" s="1"/>
  <c r="LB11" i="7" s="1"/>
  <c r="JZ14" i="7"/>
  <c r="KB14" i="7" s="1"/>
  <c r="JZ16" i="7"/>
  <c r="KB16" i="7" s="1"/>
  <c r="LB17" i="7" s="1"/>
  <c r="JZ18" i="7"/>
  <c r="KB18" i="7" s="1"/>
  <c r="LB19" i="7" s="1"/>
  <c r="JZ24" i="7"/>
  <c r="KB24" i="7" s="1"/>
  <c r="LB25" i="7" s="1"/>
  <c r="JZ13" i="7"/>
  <c r="KB13" i="7" s="1"/>
  <c r="JZ19" i="7"/>
  <c r="KB19" i="7" s="1"/>
  <c r="LB20" i="7" s="1"/>
  <c r="JZ25" i="7"/>
  <c r="KB25" i="7" s="1"/>
  <c r="LB26" i="7" s="1"/>
  <c r="LB27" i="7"/>
  <c r="JZ8" i="7"/>
  <c r="KB8" i="7" s="1"/>
  <c r="LB9" i="7" s="1"/>
  <c r="MX29" i="7"/>
  <c r="MU29" i="7"/>
  <c r="MX26" i="7"/>
  <c r="MX27" i="7"/>
  <c r="MX34" i="7"/>
  <c r="NE34" i="7"/>
  <c r="NF34" i="7" s="1"/>
  <c r="NG34" i="7" s="1"/>
  <c r="MU11" i="7"/>
  <c r="MU23" i="7"/>
  <c r="MU26" i="7"/>
  <c r="MU27" i="7"/>
  <c r="MU31" i="7"/>
  <c r="O11" i="7"/>
  <c r="R11" i="7" s="1"/>
  <c r="O9" i="7"/>
  <c r="O7" i="7"/>
  <c r="O8" i="7"/>
  <c r="R8" i="7" s="1"/>
  <c r="Q24" i="7"/>
  <c r="R24" i="7"/>
  <c r="HV27" i="8"/>
  <c r="HW27" i="8"/>
  <c r="IY27" i="8"/>
  <c r="JB27" i="8"/>
  <c r="HV24" i="8"/>
  <c r="HW24" i="8"/>
  <c r="IY24" i="8"/>
  <c r="JB24" i="8" s="1"/>
  <c r="HW23" i="8"/>
  <c r="HV23" i="8"/>
  <c r="IY23" i="8"/>
  <c r="JB23" i="8"/>
  <c r="IZ8" i="8"/>
  <c r="JA8" i="8" s="1"/>
  <c r="JJ8" i="8"/>
  <c r="IW4" i="8"/>
  <c r="IW28" i="8" s="1"/>
  <c r="IU28" i="8"/>
  <c r="AV17" i="8"/>
  <c r="AV9" i="8"/>
  <c r="AV16" i="8"/>
  <c r="AV7" i="8"/>
  <c r="AV5" i="8"/>
  <c r="AV28" i="8" s="1"/>
  <c r="AV6" i="8"/>
  <c r="AV10" i="8"/>
  <c r="AV15" i="8"/>
  <c r="AV18" i="8"/>
  <c r="AV22" i="8"/>
  <c r="AV26" i="8"/>
  <c r="AV27" i="8"/>
  <c r="AV14" i="8"/>
  <c r="AV20" i="8"/>
  <c r="AV21" i="8"/>
  <c r="AV25" i="8"/>
  <c r="AV11" i="8"/>
  <c r="AV12" i="8"/>
  <c r="AV13" i="8"/>
  <c r="AV8" i="8"/>
  <c r="AV19" i="8"/>
  <c r="AV23" i="8"/>
  <c r="AV24" i="8"/>
  <c r="AL7" i="8"/>
  <c r="AS28" i="8" s="1"/>
  <c r="DL9" i="8"/>
  <c r="CM9" i="8"/>
  <c r="CN9" i="8" s="1"/>
  <c r="CO9" i="8" s="1"/>
  <c r="DY9" i="8"/>
  <c r="CM14" i="8"/>
  <c r="CN14" i="8" s="1"/>
  <c r="CO14" i="8" s="1"/>
  <c r="DL14" i="8"/>
  <c r="DY14" i="8"/>
  <c r="DL16" i="8"/>
  <c r="CM16" i="8"/>
  <c r="CN16" i="8" s="1"/>
  <c r="CO16" i="8" s="1"/>
  <c r="DY16" i="8"/>
  <c r="DL17" i="8"/>
  <c r="CM17" i="8"/>
  <c r="CN17" i="8" s="1"/>
  <c r="CO17" i="8" s="1"/>
  <c r="DY17" i="8"/>
  <c r="CM19" i="8"/>
  <c r="CN19" i="8" s="1"/>
  <c r="CO19" i="8" s="1"/>
  <c r="DL19" i="8"/>
  <c r="DY19" i="8"/>
  <c r="DL20" i="8"/>
  <c r="CM20" i="8"/>
  <c r="CN20" i="8" s="1"/>
  <c r="CO20" i="8" s="1"/>
  <c r="DY20" i="8"/>
  <c r="CM21" i="8"/>
  <c r="CN21" i="8" s="1"/>
  <c r="CO21" i="8" s="1"/>
  <c r="DL21" i="8"/>
  <c r="DY21" i="8"/>
  <c r="CM22" i="8"/>
  <c r="CN22" i="8" s="1"/>
  <c r="CO22" i="8" s="1"/>
  <c r="DL22" i="8"/>
  <c r="DY22" i="8"/>
  <c r="CM26" i="8"/>
  <c r="CN26" i="8" s="1"/>
  <c r="CO26" i="8" s="1"/>
  <c r="DL26" i="8"/>
  <c r="DY26" i="8"/>
  <c r="CM27" i="8"/>
  <c r="CN27" i="8" s="1"/>
  <c r="CO27" i="8" s="1"/>
  <c r="DL27" i="8"/>
  <c r="DY27" i="8"/>
  <c r="DL8" i="8"/>
  <c r="CM8" i="8"/>
  <c r="CN8" i="8" s="1"/>
  <c r="CO8" i="8" s="1"/>
  <c r="DY8" i="8"/>
  <c r="CM12" i="8"/>
  <c r="CN12" i="8" s="1"/>
  <c r="CO12" i="8" s="1"/>
  <c r="DL12" i="8"/>
  <c r="DY12" i="8"/>
  <c r="CM13" i="8"/>
  <c r="CN13" i="8" s="1"/>
  <c r="CO13" i="8" s="1"/>
  <c r="DL13" i="8"/>
  <c r="DY13" i="8"/>
  <c r="CM23" i="8"/>
  <c r="CN23" i="8" s="1"/>
  <c r="CO23" i="8" s="1"/>
  <c r="DL23" i="8"/>
  <c r="DY23" i="8"/>
  <c r="CM24" i="8"/>
  <c r="CN24" i="8" s="1"/>
  <c r="CO24" i="8" s="1"/>
  <c r="DL24" i="8"/>
  <c r="DY24" i="8"/>
  <c r="CM6" i="8"/>
  <c r="CN6" i="8" s="1"/>
  <c r="CO6" i="8" s="1"/>
  <c r="DL6" i="8"/>
  <c r="DY6" i="8"/>
  <c r="DL15" i="8"/>
  <c r="CM15" i="8"/>
  <c r="CN15" i="8" s="1"/>
  <c r="CO15" i="8" s="1"/>
  <c r="DY15" i="8"/>
  <c r="DL5" i="8"/>
  <c r="DL28" i="8" s="1"/>
  <c r="P28" i="8"/>
  <c r="CM5" i="8"/>
  <c r="DY5" i="8"/>
  <c r="DY28" i="8" s="1"/>
  <c r="CM7" i="8"/>
  <c r="CN7" i="8" s="1"/>
  <c r="CO7" i="8" s="1"/>
  <c r="DY7" i="8"/>
  <c r="DL7" i="8"/>
  <c r="CM10" i="8"/>
  <c r="CN10" i="8" s="1"/>
  <c r="CO10" i="8" s="1"/>
  <c r="DL10" i="8"/>
  <c r="DY10" i="8"/>
  <c r="CM11" i="8"/>
  <c r="CN11" i="8" s="1"/>
  <c r="CO11" i="8" s="1"/>
  <c r="DL11" i="8"/>
  <c r="DY11" i="8"/>
  <c r="CM18" i="8"/>
  <c r="CN18" i="8" s="1"/>
  <c r="CO18" i="8" s="1"/>
  <c r="DL18" i="8"/>
  <c r="DY18" i="8"/>
  <c r="DL25" i="8"/>
  <c r="CM25" i="8"/>
  <c r="CN25" i="8" s="1"/>
  <c r="CO25" i="8" s="1"/>
  <c r="DY25" i="8"/>
  <c r="KT25" i="7"/>
  <c r="JP25" i="7"/>
  <c r="LD26" i="7"/>
  <c r="KT24" i="7"/>
  <c r="JP24" i="7"/>
  <c r="LD25" i="7"/>
  <c r="JP23" i="7"/>
  <c r="LD24" i="7"/>
  <c r="KT23" i="7"/>
  <c r="KT22" i="7"/>
  <c r="JP22" i="7"/>
  <c r="LD23" i="7"/>
  <c r="KT21" i="7"/>
  <c r="JP21" i="7"/>
  <c r="LD22" i="7"/>
  <c r="JP20" i="7"/>
  <c r="LD21" i="7"/>
  <c r="KT20" i="7"/>
  <c r="JP19" i="7"/>
  <c r="LD20" i="7"/>
  <c r="KT19" i="7"/>
  <c r="KT18" i="7"/>
  <c r="JP18" i="7"/>
  <c r="LD19" i="7"/>
  <c r="JP17" i="7"/>
  <c r="LD18" i="7"/>
  <c r="KT17" i="7"/>
  <c r="JP16" i="7"/>
  <c r="LD17" i="7"/>
  <c r="KT16" i="7"/>
  <c r="KT15" i="7"/>
  <c r="JP15" i="7"/>
  <c r="KT14" i="7"/>
  <c r="JP14" i="7"/>
  <c r="JP13" i="7"/>
  <c r="KT13" i="7"/>
  <c r="KT12" i="7"/>
  <c r="JP12" i="7"/>
  <c r="LD13" i="7"/>
  <c r="KT11" i="7"/>
  <c r="JP11" i="7"/>
  <c r="LD12" i="7"/>
  <c r="KT10" i="7"/>
  <c r="LD11" i="7"/>
  <c r="JP10" i="7"/>
  <c r="KT9" i="7"/>
  <c r="JP9" i="7"/>
  <c r="LD10" i="7"/>
  <c r="KT8" i="7"/>
  <c r="JP8" i="7"/>
  <c r="LD9" i="7"/>
  <c r="MX8" i="7"/>
  <c r="MX35" i="7"/>
  <c r="NE35" i="7"/>
  <c r="NF35" i="7" s="1"/>
  <c r="NG35" i="7" s="1"/>
  <c r="Q25" i="7"/>
  <c r="R25" i="7"/>
  <c r="KT7" i="7"/>
  <c r="JP7" i="7"/>
  <c r="LD8" i="7"/>
  <c r="O17" i="7"/>
  <c r="R17" i="7" s="1"/>
  <c r="P17" i="7"/>
  <c r="Q17" i="7"/>
  <c r="MT17" i="7"/>
  <c r="MA26" i="7"/>
  <c r="IQ26" i="7"/>
  <c r="IK27" i="7"/>
  <c r="K10" i="7"/>
  <c r="KT6" i="7"/>
  <c r="KL26" i="7"/>
  <c r="KT26" i="7" s="1"/>
  <c r="JB26" i="7"/>
  <c r="LF7" i="7"/>
  <c r="LP7" i="7"/>
  <c r="JL26" i="7"/>
  <c r="LL7" i="7"/>
  <c r="JH26" i="7"/>
  <c r="JN26" i="7"/>
  <c r="LR7" i="7"/>
  <c r="JP6" i="7"/>
  <c r="LD7" i="7"/>
  <c r="IZ26" i="7"/>
  <c r="LN7" i="7"/>
  <c r="JJ26" i="7"/>
  <c r="BG6" i="8"/>
  <c r="BR28" i="8"/>
  <c r="BS28" i="8" s="1"/>
  <c r="O16" i="7"/>
  <c r="R16" i="7" s="1"/>
  <c r="P16" i="7"/>
  <c r="Q16" i="7"/>
  <c r="MT16" i="7"/>
  <c r="AI15" i="7"/>
  <c r="DI10" i="7"/>
  <c r="L16" i="7"/>
  <c r="M16" i="7"/>
  <c r="M9" i="7"/>
  <c r="H12" i="7"/>
  <c r="I9" i="7"/>
  <c r="KO4" i="7"/>
  <c r="KQ4" i="7" s="1"/>
  <c r="LR4" i="7"/>
  <c r="IL4" i="7"/>
  <c r="IN4" i="7" s="1"/>
  <c r="JM4" i="7"/>
  <c r="FX3" i="7"/>
  <c r="GK3" i="7" s="1"/>
  <c r="GX3" i="7"/>
  <c r="HK3" i="7" s="1"/>
  <c r="FT3" i="7"/>
  <c r="GG3" i="7" s="1"/>
  <c r="GT3" i="7"/>
  <c r="HG3" i="7" s="1"/>
  <c r="BY10" i="7"/>
  <c r="CB10" i="7" s="1"/>
  <c r="CC10" i="7" s="1"/>
  <c r="F7" i="7"/>
  <c r="J10" i="7"/>
  <c r="G10" i="7"/>
  <c r="BZ10" i="7" s="1"/>
  <c r="CA10" i="7" s="1"/>
  <c r="CN4" i="8"/>
  <c r="CO4" i="8" s="1"/>
  <c r="EY8" i="7"/>
  <c r="IW11" i="8"/>
  <c r="IV11" i="8"/>
  <c r="IW10" i="8"/>
  <c r="IV10" i="8"/>
  <c r="IV28" i="8" s="1"/>
  <c r="HV27" i="6"/>
  <c r="HW27" i="6"/>
  <c r="IY27" i="6"/>
  <c r="JB27" i="6"/>
  <c r="IY24" i="6"/>
  <c r="JB24" i="6"/>
  <c r="HV24" i="6"/>
  <c r="HW24" i="6"/>
  <c r="IY23" i="6"/>
  <c r="JB23" i="6"/>
  <c r="HW23" i="6"/>
  <c r="HV23" i="6"/>
  <c r="IZ8" i="6"/>
  <c r="JA8" i="6"/>
  <c r="JJ8" i="6"/>
  <c r="IW4" i="6"/>
  <c r="IW28" i="6" s="1"/>
  <c r="IU28" i="6"/>
  <c r="AV25" i="6"/>
  <c r="AV27" i="6"/>
  <c r="AV6" i="6"/>
  <c r="AV26" i="6"/>
  <c r="AV5" i="6"/>
  <c r="AV28" i="6" s="1"/>
  <c r="AV10" i="6"/>
  <c r="AV11" i="6"/>
  <c r="AV12" i="6"/>
  <c r="AV13" i="6"/>
  <c r="AV14" i="6"/>
  <c r="AV7" i="6"/>
  <c r="AV8" i="6"/>
  <c r="AV9" i="6"/>
  <c r="AV15" i="6"/>
  <c r="AV16" i="6"/>
  <c r="AV17" i="6"/>
  <c r="AV18" i="6"/>
  <c r="AV19" i="6"/>
  <c r="AV20" i="6"/>
  <c r="AV21" i="6"/>
  <c r="AV22" i="6"/>
  <c r="AV23" i="6"/>
  <c r="AV24" i="6"/>
  <c r="AL7" i="6"/>
  <c r="AS28" i="6" s="1"/>
  <c r="CM14" i="6"/>
  <c r="CN14" i="6" s="1"/>
  <c r="DL14" i="6"/>
  <c r="DY14" i="6"/>
  <c r="CM16" i="6"/>
  <c r="CN16" i="6" s="1"/>
  <c r="DL16" i="6"/>
  <c r="DY16" i="6"/>
  <c r="DL18" i="6"/>
  <c r="CM18" i="6"/>
  <c r="CN18" i="6" s="1"/>
  <c r="DY18" i="6"/>
  <c r="CM19" i="6"/>
  <c r="CN19" i="6" s="1"/>
  <c r="DL19" i="6"/>
  <c r="DY19" i="6"/>
  <c r="DL20" i="6"/>
  <c r="CM20" i="6"/>
  <c r="CN20" i="6" s="1"/>
  <c r="DY20" i="6"/>
  <c r="CM21" i="6"/>
  <c r="CN21" i="6" s="1"/>
  <c r="DL21" i="6"/>
  <c r="DY21" i="6"/>
  <c r="CM22" i="6"/>
  <c r="CN22" i="6" s="1"/>
  <c r="DL22" i="6"/>
  <c r="DY22" i="6"/>
  <c r="DL23" i="6"/>
  <c r="CM23" i="6"/>
  <c r="CN23" i="6" s="1"/>
  <c r="DY23" i="6"/>
  <c r="CM24" i="6"/>
  <c r="CN24" i="6" s="1"/>
  <c r="DL24" i="6"/>
  <c r="DY24" i="6"/>
  <c r="CM25" i="6"/>
  <c r="CN25" i="6" s="1"/>
  <c r="DL25" i="6"/>
  <c r="DY25" i="6"/>
  <c r="CM26" i="6"/>
  <c r="CN26" i="6" s="1"/>
  <c r="DL26" i="6"/>
  <c r="DY26" i="6"/>
  <c r="CM27" i="6"/>
  <c r="CN27" i="6" s="1"/>
  <c r="DL27" i="6"/>
  <c r="DY27" i="6"/>
  <c r="CM15" i="6"/>
  <c r="CN15" i="6" s="1"/>
  <c r="CO15" i="6" s="1"/>
  <c r="DL15" i="6"/>
  <c r="DY15" i="6"/>
  <c r="CM17" i="6"/>
  <c r="CN17" i="6" s="1"/>
  <c r="CO17" i="6" s="1"/>
  <c r="DL17" i="6"/>
  <c r="DY17" i="6"/>
  <c r="CM5" i="6"/>
  <c r="CN5" i="6" s="1"/>
  <c r="CO5" i="6" s="1"/>
  <c r="DL5" i="6"/>
  <c r="DY5" i="6"/>
  <c r="DL6" i="6"/>
  <c r="DL28" i="6" s="1"/>
  <c r="CM6" i="6"/>
  <c r="DY6" i="6"/>
  <c r="CM7" i="6"/>
  <c r="CN7" i="6" s="1"/>
  <c r="CO7" i="6" s="1"/>
  <c r="DL7" i="6"/>
  <c r="DY7" i="6"/>
  <c r="DY28" i="6" s="1"/>
  <c r="CM8" i="6"/>
  <c r="CN8" i="6" s="1"/>
  <c r="CO8" i="6" s="1"/>
  <c r="DL8" i="6"/>
  <c r="DY8" i="6"/>
  <c r="CM9" i="6"/>
  <c r="CN9" i="6" s="1"/>
  <c r="CO9" i="6" s="1"/>
  <c r="DL9" i="6"/>
  <c r="DY9" i="6"/>
  <c r="CM10" i="6"/>
  <c r="CN10" i="6" s="1"/>
  <c r="CO10" i="6" s="1"/>
  <c r="DL10" i="6"/>
  <c r="CM11" i="6"/>
  <c r="CN11" i="6" s="1"/>
  <c r="CO11" i="6" s="1"/>
  <c r="DL11" i="6"/>
  <c r="DY11" i="6"/>
  <c r="CM12" i="6"/>
  <c r="CN12" i="6" s="1"/>
  <c r="CO12" i="6" s="1"/>
  <c r="DL12" i="6"/>
  <c r="DY12" i="6"/>
  <c r="CM13" i="6"/>
  <c r="CN13" i="6" s="1"/>
  <c r="CO13" i="6" s="1"/>
  <c r="DL13" i="6"/>
  <c r="DY13" i="6"/>
  <c r="LR16" i="5"/>
  <c r="LN16" i="5"/>
  <c r="LF16" i="5"/>
  <c r="LP16" i="5"/>
  <c r="LL16" i="5"/>
  <c r="LP17" i="5"/>
  <c r="LF17" i="5"/>
  <c r="LT17" i="5" s="1"/>
  <c r="LR17" i="5"/>
  <c r="LL17" i="5"/>
  <c r="LN17" i="5"/>
  <c r="LN25" i="5"/>
  <c r="LL25" i="5"/>
  <c r="LF25" i="5"/>
  <c r="LP25" i="5"/>
  <c r="LR25" i="5"/>
  <c r="LN22" i="5"/>
  <c r="LP22" i="5"/>
  <c r="LF22" i="5"/>
  <c r="LT22" i="5" s="1"/>
  <c r="LR22" i="5"/>
  <c r="LL22" i="5"/>
  <c r="MX11" i="5"/>
  <c r="MX23" i="5"/>
  <c r="L7" i="5"/>
  <c r="M7" i="5"/>
  <c r="KT25" i="5"/>
  <c r="JP25" i="5"/>
  <c r="LD26" i="5"/>
  <c r="LT26" i="5" s="1"/>
  <c r="LS25" i="5"/>
  <c r="JQ24" i="5"/>
  <c r="MD24" i="5"/>
  <c r="MG24" i="5" s="1"/>
  <c r="JP23" i="5"/>
  <c r="LD24" i="5"/>
  <c r="LT24" i="5" s="1"/>
  <c r="KT23" i="5"/>
  <c r="JP22" i="5"/>
  <c r="LD23" i="5"/>
  <c r="LT23" i="5" s="1"/>
  <c r="KT22" i="5"/>
  <c r="ME21" i="5"/>
  <c r="MD21" i="5"/>
  <c r="MG21" i="5" s="1"/>
  <c r="LS22" i="5"/>
  <c r="KC21" i="5" s="1"/>
  <c r="JQ21" i="5"/>
  <c r="LD21" i="5"/>
  <c r="LT21" i="5" s="1"/>
  <c r="JP20" i="5"/>
  <c r="KT20" i="5"/>
  <c r="KT19" i="5"/>
  <c r="JP19" i="5"/>
  <c r="LD20" i="5"/>
  <c r="LT20" i="5" s="1"/>
  <c r="JP18" i="5"/>
  <c r="LD19" i="5"/>
  <c r="LT19" i="5" s="1"/>
  <c r="KT18" i="5"/>
  <c r="LD18" i="5"/>
  <c r="LT18" i="5" s="1"/>
  <c r="JP17" i="5"/>
  <c r="KT17" i="5"/>
  <c r="LS17" i="5"/>
  <c r="JQ16" i="5"/>
  <c r="MD16" i="5"/>
  <c r="MG16" i="5" s="1"/>
  <c r="KC16" i="5"/>
  <c r="ME16" i="5"/>
  <c r="MD15" i="5"/>
  <c r="MG15" i="5" s="1"/>
  <c r="LS16" i="5"/>
  <c r="JQ15" i="5"/>
  <c r="ME14" i="5"/>
  <c r="JQ14" i="5"/>
  <c r="MD14" i="5"/>
  <c r="MG14" i="5" s="1"/>
  <c r="LS15" i="5"/>
  <c r="KC14" i="5" s="1"/>
  <c r="I7" i="5"/>
  <c r="J7" i="5"/>
  <c r="H9" i="5"/>
  <c r="G7" i="5"/>
  <c r="BY7" i="5"/>
  <c r="CB7" i="5" s="1"/>
  <c r="CC7" i="5" s="1"/>
  <c r="F9" i="5"/>
  <c r="KT13" i="5"/>
  <c r="JP13" i="5"/>
  <c r="LD14" i="5"/>
  <c r="LT14" i="5" s="1"/>
  <c r="KT12" i="5"/>
  <c r="JP12" i="5"/>
  <c r="LD13" i="5"/>
  <c r="LT13" i="5" s="1"/>
  <c r="KT11" i="5"/>
  <c r="JP11" i="5"/>
  <c r="LD12" i="5"/>
  <c r="LT12" i="5" s="1"/>
  <c r="JP10" i="5"/>
  <c r="LD11" i="5"/>
  <c r="LT11" i="5" s="1"/>
  <c r="KT10" i="5"/>
  <c r="JP9" i="5"/>
  <c r="LD10" i="5"/>
  <c r="LT10" i="5" s="1"/>
  <c r="KT9" i="5"/>
  <c r="MU7" i="5"/>
  <c r="NE7" i="5"/>
  <c r="NF7" i="5" s="1"/>
  <c r="NG7" i="5" s="1"/>
  <c r="KT8" i="5"/>
  <c r="JP8" i="5"/>
  <c r="LD9" i="5"/>
  <c r="MX8" i="5"/>
  <c r="R25" i="5"/>
  <c r="Q25" i="5"/>
  <c r="NE35" i="5"/>
  <c r="NF35" i="5" s="1"/>
  <c r="NG35" i="5" s="1"/>
  <c r="MX35" i="5"/>
  <c r="JP7" i="5"/>
  <c r="LD8" i="5"/>
  <c r="KT7" i="5"/>
  <c r="MA26" i="5"/>
  <c r="KT6" i="5"/>
  <c r="KL26" i="5"/>
  <c r="KT26" i="5" s="1"/>
  <c r="K10" i="5"/>
  <c r="IQ26" i="5"/>
  <c r="IK27" i="5"/>
  <c r="JP6" i="5"/>
  <c r="LD7" i="5"/>
  <c r="IZ26" i="5"/>
  <c r="LF7" i="5"/>
  <c r="JB26" i="5"/>
  <c r="LL7" i="5"/>
  <c r="JH26" i="5"/>
  <c r="LN7" i="5"/>
  <c r="JJ26" i="5"/>
  <c r="LP7" i="5"/>
  <c r="JL26" i="5"/>
  <c r="LR7" i="5"/>
  <c r="JN26" i="5"/>
  <c r="AI15" i="5"/>
  <c r="DI10" i="5"/>
  <c r="L16" i="5"/>
  <c r="M16" i="5"/>
  <c r="LR4" i="5"/>
  <c r="KO4" i="5"/>
  <c r="KQ4" i="5" s="1"/>
  <c r="JM4" i="5"/>
  <c r="IL4" i="5"/>
  <c r="IN4" i="5" s="1"/>
  <c r="FX3" i="5"/>
  <c r="GK3" i="5" s="1"/>
  <c r="GX3" i="5"/>
  <c r="HK3" i="5" s="1"/>
  <c r="FT3" i="5"/>
  <c r="GG3" i="5" s="1"/>
  <c r="GT3" i="5"/>
  <c r="HG3" i="5" s="1"/>
  <c r="CL5" i="6"/>
  <c r="CL9" i="6"/>
  <c r="CL12" i="6"/>
  <c r="CL13" i="6"/>
  <c r="CL14" i="6"/>
  <c r="CL6" i="6"/>
  <c r="CL7" i="6"/>
  <c r="CL8" i="6"/>
  <c r="CL10" i="6"/>
  <c r="CL11" i="6"/>
  <c r="CL15" i="6"/>
  <c r="CL16" i="6"/>
  <c r="CL17" i="6"/>
  <c r="CL19" i="6"/>
  <c r="CL21" i="6"/>
  <c r="CL22" i="6"/>
  <c r="CL24" i="6"/>
  <c r="CL25" i="6"/>
  <c r="CL18" i="6"/>
  <c r="CL26" i="6"/>
  <c r="CL27" i="6"/>
  <c r="CL23" i="6"/>
  <c r="CL20" i="6"/>
  <c r="CN4" i="6"/>
  <c r="CO4" i="6" s="1"/>
  <c r="LL12" i="5"/>
  <c r="LN12" i="5"/>
  <c r="LP12" i="5"/>
  <c r="LR12" i="5"/>
  <c r="LF11" i="5"/>
  <c r="LL11" i="5"/>
  <c r="LN11" i="5"/>
  <c r="LP11" i="5"/>
  <c r="LR11" i="5"/>
  <c r="LF10" i="5"/>
  <c r="LL10" i="5"/>
  <c r="LN10" i="5"/>
  <c r="LP10" i="5"/>
  <c r="LR10" i="5"/>
  <c r="LF9" i="5"/>
  <c r="LL9" i="5"/>
  <c r="LN9" i="5"/>
  <c r="LP9" i="5"/>
  <c r="LR9" i="5"/>
  <c r="LH27" i="5"/>
  <c r="LJ27" i="5"/>
  <c r="LF8" i="5"/>
  <c r="LL8" i="5"/>
  <c r="LN8" i="5"/>
  <c r="LP8" i="5"/>
  <c r="LR8" i="5"/>
  <c r="IW26" i="6"/>
  <c r="IV26" i="6"/>
  <c r="IW25" i="6"/>
  <c r="IV25" i="6"/>
  <c r="IW22" i="6"/>
  <c r="IV22" i="6"/>
  <c r="IW21" i="6"/>
  <c r="IV21" i="6"/>
  <c r="IW19" i="6"/>
  <c r="IV19" i="6"/>
  <c r="IW18" i="6"/>
  <c r="IV18" i="6"/>
  <c r="IW16" i="6"/>
  <c r="IV16" i="6"/>
  <c r="IW9" i="6"/>
  <c r="IV9" i="6"/>
  <c r="IW7" i="6"/>
  <c r="IV7" i="6"/>
  <c r="IW6" i="6"/>
  <c r="IV6" i="6"/>
  <c r="IW5" i="6"/>
  <c r="IV5" i="6"/>
  <c r="IV28" i="6" s="1"/>
  <c r="JZ6" i="3"/>
  <c r="KB6" i="3" s="1"/>
  <c r="LB7" i="3" s="1"/>
  <c r="JZ9" i="3"/>
  <c r="KB9" i="3" s="1"/>
  <c r="JZ14" i="3"/>
  <c r="KB14" i="3" s="1"/>
  <c r="JZ20" i="3"/>
  <c r="KB20" i="3" s="1"/>
  <c r="JZ15" i="3"/>
  <c r="KB15" i="3" s="1"/>
  <c r="JZ23" i="3"/>
  <c r="KB23" i="3" s="1"/>
  <c r="JZ16" i="3"/>
  <c r="KB16" i="3" s="1"/>
  <c r="JZ19" i="3"/>
  <c r="KB19" i="3" s="1"/>
  <c r="JZ22" i="3"/>
  <c r="KB22" i="3" s="1"/>
  <c r="JZ11" i="3"/>
  <c r="KB11" i="3" s="1"/>
  <c r="JZ25" i="3"/>
  <c r="KB25" i="3" s="1"/>
  <c r="JZ12" i="3"/>
  <c r="KB12" i="3" s="1"/>
  <c r="JZ7" i="3"/>
  <c r="KB7" i="3" s="1"/>
  <c r="JZ8" i="3"/>
  <c r="KB8" i="3" s="1"/>
  <c r="JZ13" i="3"/>
  <c r="KB13" i="3" s="1"/>
  <c r="JZ17" i="3"/>
  <c r="KB17" i="3" s="1"/>
  <c r="JZ18" i="3"/>
  <c r="KB18" i="3" s="1"/>
  <c r="JZ24" i="3"/>
  <c r="KB24" i="3" s="1"/>
  <c r="JZ10" i="3"/>
  <c r="KB10" i="3" s="1"/>
  <c r="JZ21" i="3"/>
  <c r="KB21" i="3" s="1"/>
  <c r="LB27" i="3"/>
  <c r="MU8" i="3"/>
  <c r="MU29" i="3"/>
  <c r="MX29" i="3"/>
  <c r="MX27" i="3"/>
  <c r="MX34" i="3"/>
  <c r="NE34" i="3"/>
  <c r="NF34" i="3" s="1"/>
  <c r="NG34" i="3" s="1"/>
  <c r="MU11" i="3"/>
  <c r="MU23" i="3"/>
  <c r="MU26" i="3"/>
  <c r="MX26" i="3"/>
  <c r="MU27" i="3"/>
  <c r="MU31" i="3"/>
  <c r="O11" i="3"/>
  <c r="R11" i="3" s="1"/>
  <c r="O8" i="3"/>
  <c r="R8" i="3" s="1"/>
  <c r="O9" i="3"/>
  <c r="R9" i="3" s="1"/>
  <c r="Q24" i="3"/>
  <c r="R24" i="3"/>
  <c r="HW27" i="4"/>
  <c r="HV27" i="4"/>
  <c r="JB27" i="4"/>
  <c r="IY27" i="4"/>
  <c r="HV24" i="4"/>
  <c r="HW24" i="4"/>
  <c r="IY24" i="4"/>
  <c r="JB24" i="4"/>
  <c r="HV23" i="4"/>
  <c r="HW23" i="4"/>
  <c r="IY23" i="4"/>
  <c r="JB23" i="4"/>
  <c r="IZ8" i="4"/>
  <c r="JA8" i="4"/>
  <c r="JJ8" i="4"/>
  <c r="IU9" i="4"/>
  <c r="IW9" i="4" s="1"/>
  <c r="IV9" i="4"/>
  <c r="IV28" i="4" s="1"/>
  <c r="IW4" i="4"/>
  <c r="IW28" i="4" s="1"/>
  <c r="IU28" i="4"/>
  <c r="AV7" i="4"/>
  <c r="AV13" i="4"/>
  <c r="AV18" i="4"/>
  <c r="AV22" i="4"/>
  <c r="AV23" i="4"/>
  <c r="AV24" i="4"/>
  <c r="AV26" i="4"/>
  <c r="AV27" i="4"/>
  <c r="AV21" i="4"/>
  <c r="AV25" i="4"/>
  <c r="AV6" i="4"/>
  <c r="AV12" i="4"/>
  <c r="AV5" i="4"/>
  <c r="AV28" i="4" s="1"/>
  <c r="AV8" i="4"/>
  <c r="AV9" i="4"/>
  <c r="AV10" i="4"/>
  <c r="AV11" i="4"/>
  <c r="AV15" i="4"/>
  <c r="AV16" i="4"/>
  <c r="AV17" i="4"/>
  <c r="AV14" i="4"/>
  <c r="AV19" i="4"/>
  <c r="AV20" i="4"/>
  <c r="AL7" i="4"/>
  <c r="AS28" i="4" s="1"/>
  <c r="CM6" i="4"/>
  <c r="CN6" i="4" s="1"/>
  <c r="CO6" i="4" s="1"/>
  <c r="DL6" i="4"/>
  <c r="DY6" i="4"/>
  <c r="CM8" i="4"/>
  <c r="CN8" i="4" s="1"/>
  <c r="CO8" i="4" s="1"/>
  <c r="DL8" i="4"/>
  <c r="DY8" i="4"/>
  <c r="CM9" i="4"/>
  <c r="CN9" i="4" s="1"/>
  <c r="CO9" i="4" s="1"/>
  <c r="DL9" i="4"/>
  <c r="DY9" i="4"/>
  <c r="DY11" i="4"/>
  <c r="CM11" i="4"/>
  <c r="CN11" i="4" s="1"/>
  <c r="CO11" i="4" s="1"/>
  <c r="DL11" i="4"/>
  <c r="CM18" i="4"/>
  <c r="CN18" i="4" s="1"/>
  <c r="CO18" i="4" s="1"/>
  <c r="DL18" i="4"/>
  <c r="DY18" i="4"/>
  <c r="CM20" i="4"/>
  <c r="CN20" i="4" s="1"/>
  <c r="CO20" i="4" s="1"/>
  <c r="DL20" i="4"/>
  <c r="DY20" i="4"/>
  <c r="DL21" i="4"/>
  <c r="DY21" i="4"/>
  <c r="CM21" i="4"/>
  <c r="CN21" i="4" s="1"/>
  <c r="CO21" i="4" s="1"/>
  <c r="CM22" i="4"/>
  <c r="CN22" i="4" s="1"/>
  <c r="CO22" i="4" s="1"/>
  <c r="DL22" i="4"/>
  <c r="DY22" i="4"/>
  <c r="DL13" i="4"/>
  <c r="CM13" i="4"/>
  <c r="CN13" i="4" s="1"/>
  <c r="CO13" i="4" s="1"/>
  <c r="DY13" i="4"/>
  <c r="DL16" i="4"/>
  <c r="DY16" i="4"/>
  <c r="CM16" i="4"/>
  <c r="CN16" i="4" s="1"/>
  <c r="CO16" i="4" s="1"/>
  <c r="DL17" i="4"/>
  <c r="DY17" i="4"/>
  <c r="CM17" i="4"/>
  <c r="CN17" i="4" s="1"/>
  <c r="CO17" i="4" s="1"/>
  <c r="CM19" i="4"/>
  <c r="CN19" i="4" s="1"/>
  <c r="CO19" i="4" s="1"/>
  <c r="DL19" i="4"/>
  <c r="DY19" i="4"/>
  <c r="P28" i="4"/>
  <c r="DL5" i="4"/>
  <c r="DL28" i="4" s="1"/>
  <c r="CM5" i="4"/>
  <c r="DY5" i="4"/>
  <c r="DY28" i="4" s="1"/>
  <c r="CM7" i="4"/>
  <c r="CN7" i="4" s="1"/>
  <c r="CO7" i="4" s="1"/>
  <c r="DL7" i="4"/>
  <c r="DY7" i="4"/>
  <c r="DY10" i="4"/>
  <c r="DL10" i="4"/>
  <c r="CM10" i="4"/>
  <c r="CN10" i="4" s="1"/>
  <c r="CO10" i="4" s="1"/>
  <c r="CM12" i="4"/>
  <c r="CN12" i="4" s="1"/>
  <c r="CO12" i="4" s="1"/>
  <c r="DL12" i="4"/>
  <c r="DY12" i="4"/>
  <c r="CM15" i="4"/>
  <c r="CN15" i="4" s="1"/>
  <c r="CO15" i="4" s="1"/>
  <c r="DL15" i="4"/>
  <c r="DY15" i="4"/>
  <c r="DL23" i="4"/>
  <c r="CM23" i="4"/>
  <c r="CN23" i="4" s="1"/>
  <c r="CO23" i="4" s="1"/>
  <c r="DY23" i="4"/>
  <c r="CM24" i="4"/>
  <c r="CN24" i="4" s="1"/>
  <c r="CO24" i="4" s="1"/>
  <c r="DL24" i="4"/>
  <c r="DY24" i="4"/>
  <c r="DL25" i="4"/>
  <c r="DY25" i="4"/>
  <c r="CM25" i="4"/>
  <c r="CN25" i="4" s="1"/>
  <c r="CO25" i="4" s="1"/>
  <c r="DL26" i="4"/>
  <c r="CM26" i="4"/>
  <c r="CN26" i="4" s="1"/>
  <c r="CO26" i="4" s="1"/>
  <c r="DY26" i="4"/>
  <c r="CM27" i="4"/>
  <c r="CN27" i="4" s="1"/>
  <c r="CO27" i="4" s="1"/>
  <c r="DL27" i="4"/>
  <c r="DY27" i="4"/>
  <c r="DL14" i="4"/>
  <c r="DY14" i="4"/>
  <c r="CM14" i="4"/>
  <c r="CN14" i="4" s="1"/>
  <c r="CO14" i="4" s="1"/>
  <c r="JP25" i="3"/>
  <c r="KT25" i="3"/>
  <c r="KT24" i="3"/>
  <c r="JP24" i="3"/>
  <c r="KT23" i="3"/>
  <c r="JP23" i="3"/>
  <c r="KT22" i="3"/>
  <c r="JP22" i="3"/>
  <c r="JP21" i="3"/>
  <c r="KT21" i="3"/>
  <c r="KT20" i="3"/>
  <c r="JP20" i="3"/>
  <c r="KT19" i="3"/>
  <c r="JP19" i="3"/>
  <c r="JP18" i="3"/>
  <c r="KT18" i="3"/>
  <c r="JP17" i="3"/>
  <c r="KT17" i="3"/>
  <c r="JP16" i="3"/>
  <c r="KT16" i="3"/>
  <c r="KT15" i="3"/>
  <c r="JP15" i="3"/>
  <c r="KT14" i="3"/>
  <c r="JP14" i="3"/>
  <c r="JP13" i="3"/>
  <c r="KT13" i="3"/>
  <c r="KT12" i="3"/>
  <c r="JP12" i="3"/>
  <c r="JP11" i="3"/>
  <c r="KT11" i="3"/>
  <c r="KT10" i="3"/>
  <c r="JP10" i="3"/>
  <c r="JP9" i="3"/>
  <c r="KT9" i="3"/>
  <c r="M9" i="3"/>
  <c r="J9" i="3"/>
  <c r="H12" i="3"/>
  <c r="I9" i="3"/>
  <c r="Q9" i="3"/>
  <c r="BY9" i="3"/>
  <c r="CB9" i="3" s="1"/>
  <c r="CC9" i="3" s="1"/>
  <c r="G9" i="3"/>
  <c r="BZ9" i="3" s="1"/>
  <c r="CA9" i="3" s="1"/>
  <c r="F12" i="3"/>
  <c r="MU7" i="3"/>
  <c r="NE7" i="3"/>
  <c r="NF7" i="3" s="1"/>
  <c r="NG7" i="3" s="1"/>
  <c r="JQ8" i="3"/>
  <c r="MD8" i="3"/>
  <c r="MG8" i="3" s="1"/>
  <c r="LS9" i="3"/>
  <c r="MX35" i="3"/>
  <c r="NE35" i="3"/>
  <c r="NF35" i="3" s="1"/>
  <c r="NG35" i="3" s="1"/>
  <c r="Q25" i="3"/>
  <c r="R25" i="3"/>
  <c r="JP7" i="3"/>
  <c r="KT7" i="3"/>
  <c r="MA26" i="3"/>
  <c r="KT6" i="3"/>
  <c r="KL26" i="3"/>
  <c r="KT26" i="3" s="1"/>
  <c r="IQ26" i="3"/>
  <c r="IK27" i="3"/>
  <c r="K10" i="3"/>
  <c r="JP6" i="3"/>
  <c r="IZ26" i="3"/>
  <c r="JB26" i="3"/>
  <c r="JH26" i="3"/>
  <c r="JJ26" i="3"/>
  <c r="JL26" i="3"/>
  <c r="JN26" i="3"/>
  <c r="AI15" i="3"/>
  <c r="DI10" i="3"/>
  <c r="L16" i="3"/>
  <c r="M16" i="3"/>
  <c r="LR4" i="3"/>
  <c r="KO4" i="3"/>
  <c r="KQ4" i="3" s="1"/>
  <c r="JM4" i="3"/>
  <c r="IL4" i="3"/>
  <c r="IN4" i="3" s="1"/>
  <c r="FX3" i="3"/>
  <c r="GK3" i="3" s="1"/>
  <c r="GX3" i="3"/>
  <c r="HK3" i="3" s="1"/>
  <c r="FT3" i="3"/>
  <c r="GG3" i="3" s="1"/>
  <c r="GT3" i="3"/>
  <c r="HG3" i="3" s="1"/>
  <c r="CN4" i="4"/>
  <c r="CO4" i="4" s="1"/>
  <c r="IW26" i="4"/>
  <c r="IV26" i="4"/>
  <c r="IW25" i="4"/>
  <c r="IV25" i="4"/>
  <c r="IW20" i="4"/>
  <c r="IV20" i="4"/>
  <c r="IW18" i="4"/>
  <c r="IV18" i="4"/>
  <c r="IW16" i="4"/>
  <c r="IV16" i="4"/>
  <c r="IW13" i="4"/>
  <c r="IV13" i="4"/>
  <c r="IW12" i="4"/>
  <c r="IV12" i="4"/>
  <c r="IW11" i="4"/>
  <c r="IV11" i="4"/>
  <c r="LH28" i="3"/>
  <c r="C6" i="4"/>
  <c r="N16" i="3"/>
  <c r="LJ28" i="3"/>
  <c r="C7" i="4"/>
  <c r="N17" i="3"/>
  <c r="DN10" i="2"/>
  <c r="BP10" i="2"/>
  <c r="CK10" i="2"/>
  <c r="CL10" i="2" s="1"/>
  <c r="ET10" i="2"/>
  <c r="N24" i="1"/>
  <c r="MT34" i="1"/>
  <c r="MU7" i="1" s="1"/>
  <c r="IJ4" i="2"/>
  <c r="IU14" i="2" s="1"/>
  <c r="IW14" i="2" s="1"/>
  <c r="ID4" i="2"/>
  <c r="KB26" i="1"/>
  <c r="DN18" i="2"/>
  <c r="BP24" i="2"/>
  <c r="ET18" i="2"/>
  <c r="CK24" i="2"/>
  <c r="CL24" i="2" s="1"/>
  <c r="CL15" i="2"/>
  <c r="CK18" i="2"/>
  <c r="CL18" i="2" s="1"/>
  <c r="CK26" i="2"/>
  <c r="CL26" i="2" s="1"/>
  <c r="ET24" i="2"/>
  <c r="BP26" i="2"/>
  <c r="ET26" i="2"/>
  <c r="BP15" i="2"/>
  <c r="ET15" i="2"/>
  <c r="DN15" i="2"/>
  <c r="FT3" i="1"/>
  <c r="GG3" i="1" s="1"/>
  <c r="H10" i="1"/>
  <c r="H7" i="1" s="1"/>
  <c r="H9" i="1" s="1"/>
  <c r="JP25" i="1"/>
  <c r="MD25" i="1" s="1"/>
  <c r="MG25" i="1" s="1"/>
  <c r="JP24" i="1"/>
  <c r="LS25" i="1" s="1"/>
  <c r="LH7" i="1"/>
  <c r="LH27" i="1" s="1"/>
  <c r="C6" i="2" s="1"/>
  <c r="G15" i="1"/>
  <c r="BZ14" i="1" s="1"/>
  <c r="CA14" i="1" s="1"/>
  <c r="EX6" i="1"/>
  <c r="EY6" i="1" s="1"/>
  <c r="LJ27" i="1"/>
  <c r="JQ8" i="1"/>
  <c r="MD8" i="1"/>
  <c r="MG8" i="1" s="1"/>
  <c r="G17" i="1"/>
  <c r="BZ16" i="1" s="1"/>
  <c r="CA16" i="1" s="1"/>
  <c r="JP14" i="1"/>
  <c r="LS15" i="1" s="1"/>
  <c r="AA8" i="1"/>
  <c r="G19" i="1"/>
  <c r="AI8" i="1"/>
  <c r="AG8" i="1"/>
  <c r="BP9" i="2"/>
  <c r="DN9" i="2"/>
  <c r="CK9" i="2"/>
  <c r="CL9" i="2" s="1"/>
  <c r="ET9" i="2"/>
  <c r="DN21" i="2"/>
  <c r="CK21" i="2"/>
  <c r="CL21" i="2" s="1"/>
  <c r="ET21" i="2"/>
  <c r="BP21" i="2"/>
  <c r="BP25" i="2"/>
  <c r="DN25" i="2"/>
  <c r="ET25" i="2"/>
  <c r="CK25" i="2"/>
  <c r="CL25" i="2" s="1"/>
  <c r="BP16" i="2"/>
  <c r="CK16" i="2"/>
  <c r="CL16" i="2" s="1"/>
  <c r="ET16" i="2"/>
  <c r="DN16" i="2"/>
  <c r="ET22" i="2"/>
  <c r="DN22" i="2"/>
  <c r="CK22" i="2"/>
  <c r="CL22" i="2" s="1"/>
  <c r="BP22" i="2"/>
  <c r="IS28" i="2"/>
  <c r="CK12" i="2"/>
  <c r="CL12" i="2" s="1"/>
  <c r="BP12" i="2"/>
  <c r="DN12" i="2"/>
  <c r="ET12" i="2"/>
  <c r="BP13" i="2"/>
  <c r="DN13" i="2"/>
  <c r="ET13" i="2"/>
  <c r="CK13" i="2"/>
  <c r="CL13" i="2" s="1"/>
  <c r="HV8" i="2"/>
  <c r="CK20" i="2"/>
  <c r="CL20" i="2" s="1"/>
  <c r="BP20" i="2"/>
  <c r="DN20" i="2"/>
  <c r="ET20" i="2"/>
  <c r="CK5" i="2"/>
  <c r="CL5" i="2" s="1"/>
  <c r="BP5" i="2"/>
  <c r="DN5" i="2"/>
  <c r="ET5" i="2"/>
  <c r="ET19" i="2"/>
  <c r="BP19" i="2"/>
  <c r="DN19" i="2"/>
  <c r="CK19" i="2"/>
  <c r="CL19" i="2" s="1"/>
  <c r="CK7" i="2"/>
  <c r="CL7" i="2" s="1"/>
  <c r="DN7" i="2"/>
  <c r="ET7" i="2"/>
  <c r="BP7" i="2"/>
  <c r="O28" i="2"/>
  <c r="P13" i="2" s="1"/>
  <c r="BP17" i="2"/>
  <c r="DN17" i="2"/>
  <c r="CK17" i="2"/>
  <c r="CL17" i="2" s="1"/>
  <c r="ET17" i="2"/>
  <c r="IY8" i="2"/>
  <c r="JB8" i="2" s="1"/>
  <c r="AU28" i="2"/>
  <c r="AV9" i="2" s="1"/>
  <c r="DN8" i="2"/>
  <c r="ET8" i="2"/>
  <c r="CK8" i="2"/>
  <c r="CL8" i="2" s="1"/>
  <c r="BP8" i="2"/>
  <c r="ET11" i="2"/>
  <c r="CK11" i="2"/>
  <c r="CL11" i="2" s="1"/>
  <c r="DN11" i="2"/>
  <c r="BP11" i="2"/>
  <c r="DN6" i="2"/>
  <c r="ET6" i="2"/>
  <c r="CK6" i="2"/>
  <c r="CL6" i="2" s="1"/>
  <c r="BP6" i="2"/>
  <c r="M28" i="2"/>
  <c r="BP4" i="2"/>
  <c r="DN4" i="2"/>
  <c r="CK4" i="2"/>
  <c r="ET4" i="2"/>
  <c r="DN14" i="2"/>
  <c r="CK14" i="2"/>
  <c r="CL14" i="2" s="1"/>
  <c r="ET14" i="2"/>
  <c r="BP14" i="2"/>
  <c r="DN27" i="2"/>
  <c r="ET27" i="2"/>
  <c r="CK27" i="2"/>
  <c r="CL27" i="2" s="1"/>
  <c r="BP27" i="2"/>
  <c r="BP23" i="2"/>
  <c r="DN23" i="2"/>
  <c r="ET23" i="2"/>
  <c r="CK23" i="2"/>
  <c r="CL23" i="2" s="1"/>
  <c r="MF26" i="1"/>
  <c r="JJ19" i="1"/>
  <c r="JB19" i="1"/>
  <c r="JH19" i="1"/>
  <c r="JL19" i="1"/>
  <c r="IZ19" i="1"/>
  <c r="JN19" i="1"/>
  <c r="J19" i="1"/>
  <c r="I19" i="1"/>
  <c r="KL19" i="1"/>
  <c r="IQ19" i="1"/>
  <c r="MA19" i="1" s="1"/>
  <c r="KT18" i="1"/>
  <c r="IX26" i="1"/>
  <c r="II26" i="1"/>
  <c r="HJ9" i="1"/>
  <c r="I17" i="1"/>
  <c r="KT25" i="1"/>
  <c r="LR4" i="1"/>
  <c r="KO4" i="1"/>
  <c r="KQ4" i="1" s="1"/>
  <c r="FI36" i="1"/>
  <c r="L7" i="1"/>
  <c r="MD22" i="1"/>
  <c r="MG22" i="1" s="1"/>
  <c r="JQ22" i="1"/>
  <c r="LS23" i="1"/>
  <c r="J18" i="1"/>
  <c r="I18" i="1"/>
  <c r="JP17" i="1"/>
  <c r="KT23" i="1"/>
  <c r="JP21" i="1"/>
  <c r="JL15" i="1"/>
  <c r="JJ15" i="1"/>
  <c r="JB15" i="1"/>
  <c r="JN15" i="1"/>
  <c r="IZ15" i="1"/>
  <c r="JH15" i="1"/>
  <c r="I11" i="1"/>
  <c r="Y11" i="1"/>
  <c r="Z11" i="1"/>
  <c r="X11" i="1"/>
  <c r="AG12" i="1"/>
  <c r="I20" i="1"/>
  <c r="KT22" i="1"/>
  <c r="KT14" i="1"/>
  <c r="KL20" i="1"/>
  <c r="IQ20" i="1"/>
  <c r="MA20" i="1" s="1"/>
  <c r="LS24" i="1"/>
  <c r="JQ23" i="1"/>
  <c r="MD23" i="1"/>
  <c r="MG23" i="1" s="1"/>
  <c r="IQ15" i="1"/>
  <c r="MA15" i="1" s="1"/>
  <c r="KL15" i="1"/>
  <c r="H21" i="1"/>
  <c r="KA26" i="1"/>
  <c r="LA27" i="1" s="1"/>
  <c r="N25" i="1"/>
  <c r="MT35" i="1"/>
  <c r="AI12" i="1"/>
  <c r="JL20" i="1"/>
  <c r="JN20" i="1"/>
  <c r="JJ20" i="1"/>
  <c r="JB20" i="1"/>
  <c r="IZ20" i="1"/>
  <c r="JH20" i="1"/>
  <c r="BY22" i="1"/>
  <c r="CB22" i="1" s="1"/>
  <c r="CC22" i="1" s="1"/>
  <c r="G11" i="1"/>
  <c r="Y8" i="1"/>
  <c r="X8" i="1"/>
  <c r="AH8" i="1"/>
  <c r="Z8" i="1"/>
  <c r="JN16" i="1"/>
  <c r="JL16" i="1"/>
  <c r="JB16" i="1"/>
  <c r="JJ16" i="1"/>
  <c r="IZ16" i="1"/>
  <c r="JH16" i="1"/>
  <c r="JP18" i="1"/>
  <c r="KT24" i="1"/>
  <c r="JD27" i="1"/>
  <c r="LG28" i="1"/>
  <c r="K16" i="1"/>
  <c r="KL11" i="1"/>
  <c r="IQ11" i="1"/>
  <c r="MA11" i="1" s="1"/>
  <c r="KT21" i="1"/>
  <c r="JQ9" i="1"/>
  <c r="MD9" i="1"/>
  <c r="MG9" i="1" s="1"/>
  <c r="LS10" i="1"/>
  <c r="L8" i="1"/>
  <c r="L9" i="1"/>
  <c r="I14" i="1"/>
  <c r="KT9" i="1"/>
  <c r="KL16" i="1"/>
  <c r="IQ16" i="1"/>
  <c r="MA16" i="1" s="1"/>
  <c r="NE7" i="1"/>
  <c r="NF7" i="1" s="1"/>
  <c r="NG7" i="1" s="1"/>
  <c r="IZ12" i="1"/>
  <c r="JH12" i="1"/>
  <c r="JL12" i="1"/>
  <c r="JN12" i="1"/>
  <c r="JJ12" i="1"/>
  <c r="JB12" i="1"/>
  <c r="G8" i="1"/>
  <c r="BY8" i="1"/>
  <c r="CB8" i="1" s="1"/>
  <c r="CC8" i="1" s="1"/>
  <c r="Q8" i="1"/>
  <c r="I16" i="1"/>
  <c r="KL10" i="1"/>
  <c r="IQ10" i="1"/>
  <c r="MA10" i="1" s="1"/>
  <c r="JH11" i="1"/>
  <c r="JN11" i="1"/>
  <c r="JB11" i="1"/>
  <c r="JJ11" i="1"/>
  <c r="JL11" i="1"/>
  <c r="IZ11" i="1"/>
  <c r="JM4" i="1"/>
  <c r="IL4" i="1"/>
  <c r="IN4" i="1" s="1"/>
  <c r="JJ10" i="1"/>
  <c r="JB10" i="1"/>
  <c r="JN10" i="1"/>
  <c r="JL10" i="1"/>
  <c r="IZ10" i="1"/>
  <c r="JH10" i="1"/>
  <c r="BY17" i="1"/>
  <c r="CB17" i="1" s="1"/>
  <c r="CC17" i="1" s="1"/>
  <c r="G18" i="1"/>
  <c r="J8" i="1"/>
  <c r="I8" i="1"/>
  <c r="AA11" i="1"/>
  <c r="KT17" i="1"/>
  <c r="JP7" i="1"/>
  <c r="JB13" i="1"/>
  <c r="JL13" i="1"/>
  <c r="IZ13" i="1"/>
  <c r="JN13" i="1"/>
  <c r="JH13" i="1"/>
  <c r="JJ13" i="1"/>
  <c r="AH12" i="1"/>
  <c r="BY13" i="1"/>
  <c r="CB13" i="1" s="1"/>
  <c r="CC13" i="1" s="1"/>
  <c r="G14" i="1"/>
  <c r="BZ13" i="1" s="1"/>
  <c r="CA13" i="1" s="1"/>
  <c r="AG9" i="1"/>
  <c r="KL12" i="1"/>
  <c r="IQ12" i="1"/>
  <c r="MA12" i="1" s="1"/>
  <c r="IK26" i="1"/>
  <c r="KL6" i="1"/>
  <c r="IQ6" i="1"/>
  <c r="MA6" i="1" s="1"/>
  <c r="KL13" i="1"/>
  <c r="IQ13" i="1"/>
  <c r="MA13" i="1" s="1"/>
  <c r="M17" i="1"/>
  <c r="L17" i="1"/>
  <c r="JJ6" i="1"/>
  <c r="JB6" i="1"/>
  <c r="JL6" i="1"/>
  <c r="JN6" i="1"/>
  <c r="IZ6" i="1"/>
  <c r="JH6" i="1"/>
  <c r="G10" i="1"/>
  <c r="BZ10" i="1" s="1"/>
  <c r="CA10" i="1" s="1"/>
  <c r="BY10" i="1"/>
  <c r="CB10" i="1" s="1"/>
  <c r="CC10" i="1" s="1"/>
  <c r="EW8" i="1"/>
  <c r="EW7" i="1"/>
  <c r="EX7" i="1"/>
  <c r="EX8" i="1"/>
  <c r="F7" i="1"/>
  <c r="LP21" i="7" l="1"/>
  <c r="LF21" i="7"/>
  <c r="LR21" i="7"/>
  <c r="LN21" i="7"/>
  <c r="LL21" i="7"/>
  <c r="LP12" i="7"/>
  <c r="LL12" i="7"/>
  <c r="LR12" i="7"/>
  <c r="LN12" i="7"/>
  <c r="LF12" i="7"/>
  <c r="LT12" i="7" s="1"/>
  <c r="LP18" i="7"/>
  <c r="LR18" i="7"/>
  <c r="LL18" i="7"/>
  <c r="LF18" i="7"/>
  <c r="LN18" i="7"/>
  <c r="LP13" i="7"/>
  <c r="LL13" i="7"/>
  <c r="LR13" i="7"/>
  <c r="LN13" i="7"/>
  <c r="LF13" i="7"/>
  <c r="LT13" i="7" s="1"/>
  <c r="LN22" i="7"/>
  <c r="LF22" i="7"/>
  <c r="LR22" i="7"/>
  <c r="LL22" i="7"/>
  <c r="LP22" i="7"/>
  <c r="LR23" i="7"/>
  <c r="LP23" i="7"/>
  <c r="LN23" i="7"/>
  <c r="LL23" i="7"/>
  <c r="LF23" i="7"/>
  <c r="LT23" i="7" s="1"/>
  <c r="LR24" i="7"/>
  <c r="LN24" i="7"/>
  <c r="LF24" i="7"/>
  <c r="LP24" i="7"/>
  <c r="LL24" i="7"/>
  <c r="LR8" i="7"/>
  <c r="LN8" i="7"/>
  <c r="LL8" i="7"/>
  <c r="LF8" i="7"/>
  <c r="LP8" i="7"/>
  <c r="LF10" i="7"/>
  <c r="LP10" i="7"/>
  <c r="LL10" i="7"/>
  <c r="LR10" i="7"/>
  <c r="LN10" i="7"/>
  <c r="LR11" i="7"/>
  <c r="LL11" i="7"/>
  <c r="LP11" i="7"/>
  <c r="LN11" i="7"/>
  <c r="LF11" i="7"/>
  <c r="LT11" i="7" s="1"/>
  <c r="LR17" i="7"/>
  <c r="LL17" i="7"/>
  <c r="LN17" i="7"/>
  <c r="LF17" i="7"/>
  <c r="LP17" i="7"/>
  <c r="LP19" i="7"/>
  <c r="LL19" i="7"/>
  <c r="LR19" i="7"/>
  <c r="LN19" i="7"/>
  <c r="LF19" i="7"/>
  <c r="LT19" i="7" s="1"/>
  <c r="LR25" i="7"/>
  <c r="LN25" i="7"/>
  <c r="LF25" i="7"/>
  <c r="LT25" i="7" s="1"/>
  <c r="LP25" i="7"/>
  <c r="LL25" i="7"/>
  <c r="LR20" i="7"/>
  <c r="LF20" i="7"/>
  <c r="LP20" i="7"/>
  <c r="LN20" i="7"/>
  <c r="LL20" i="7"/>
  <c r="LR26" i="7"/>
  <c r="LF26" i="7"/>
  <c r="LP26" i="7"/>
  <c r="LN26" i="7"/>
  <c r="LL26" i="7"/>
  <c r="LP9" i="7"/>
  <c r="LN9" i="7"/>
  <c r="LF9" i="7"/>
  <c r="LR9" i="7"/>
  <c r="LL9" i="7"/>
  <c r="MX11" i="7"/>
  <c r="MX23" i="7"/>
  <c r="IZ27" i="8"/>
  <c r="JA27" i="8"/>
  <c r="JJ27" i="8"/>
  <c r="JJ24" i="8"/>
  <c r="IZ24" i="8"/>
  <c r="JA24" i="8" s="1"/>
  <c r="JJ23" i="8"/>
  <c r="IZ23" i="8"/>
  <c r="JA23" i="8"/>
  <c r="JM8" i="8"/>
  <c r="JL8" i="8"/>
  <c r="JV8" i="8"/>
  <c r="FV9" i="8"/>
  <c r="CQ9" i="8"/>
  <c r="GK9" i="8" s="1"/>
  <c r="CQ14" i="8"/>
  <c r="GK14" i="8" s="1"/>
  <c r="FV14" i="8"/>
  <c r="CQ16" i="8"/>
  <c r="GK16" i="8" s="1"/>
  <c r="FV16" i="8"/>
  <c r="FV17" i="8"/>
  <c r="CQ17" i="8"/>
  <c r="GK17" i="8" s="1"/>
  <c r="CQ19" i="8"/>
  <c r="GK19" i="8" s="1"/>
  <c r="FV19" i="8"/>
  <c r="FV20" i="8"/>
  <c r="CQ20" i="8"/>
  <c r="GK20" i="8" s="1"/>
  <c r="FV21" i="8"/>
  <c r="CQ21" i="8"/>
  <c r="GK21" i="8" s="1"/>
  <c r="CQ22" i="8"/>
  <c r="GK22" i="8" s="1"/>
  <c r="FV22" i="8"/>
  <c r="CQ26" i="8"/>
  <c r="GK26" i="8" s="1"/>
  <c r="FV26" i="8"/>
  <c r="FV27" i="8"/>
  <c r="FV8" i="8"/>
  <c r="FV12" i="8"/>
  <c r="CQ12" i="8"/>
  <c r="GK12" i="8" s="1"/>
  <c r="FV13" i="8"/>
  <c r="CQ13" i="8"/>
  <c r="GK13" i="8" s="1"/>
  <c r="FV23" i="8"/>
  <c r="FV24" i="8"/>
  <c r="FV6" i="8"/>
  <c r="CQ6" i="8"/>
  <c r="GK6" i="8" s="1"/>
  <c r="FV15" i="8"/>
  <c r="CQ15" i="8"/>
  <c r="GK15" i="8" s="1"/>
  <c r="FV7" i="8"/>
  <c r="CQ7" i="8"/>
  <c r="GK7" i="8" s="1"/>
  <c r="CQ10" i="8"/>
  <c r="GK10" i="8" s="1"/>
  <c r="FV10" i="8"/>
  <c r="FV11" i="8"/>
  <c r="CQ11" i="8"/>
  <c r="GK11" i="8" s="1"/>
  <c r="CQ18" i="8"/>
  <c r="GK18" i="8" s="1"/>
  <c r="FV18" i="8"/>
  <c r="CQ25" i="8"/>
  <c r="GK25" i="8" s="1"/>
  <c r="FV25" i="8"/>
  <c r="JQ25" i="7"/>
  <c r="MD25" i="7"/>
  <c r="MG25" i="7" s="1"/>
  <c r="LS26" i="7"/>
  <c r="JQ24" i="7"/>
  <c r="MD24" i="7"/>
  <c r="MG24" i="7" s="1"/>
  <c r="LS25" i="7"/>
  <c r="KC24" i="7"/>
  <c r="ME24" i="7"/>
  <c r="JQ23" i="7"/>
  <c r="MD23" i="7"/>
  <c r="MG23" i="7" s="1"/>
  <c r="LS24" i="7"/>
  <c r="JQ22" i="7"/>
  <c r="MD22" i="7"/>
  <c r="MG22" i="7" s="1"/>
  <c r="LS23" i="7"/>
  <c r="KC22" i="7"/>
  <c r="ME22" i="7"/>
  <c r="JQ21" i="7"/>
  <c r="MD21" i="7"/>
  <c r="MG21" i="7" s="1"/>
  <c r="LS22" i="7"/>
  <c r="JQ20" i="7"/>
  <c r="MD20" i="7"/>
  <c r="MG20" i="7" s="1"/>
  <c r="LS21" i="7"/>
  <c r="JQ19" i="7"/>
  <c r="MD19" i="7"/>
  <c r="MG19" i="7" s="1"/>
  <c r="LS20" i="7"/>
  <c r="JQ18" i="7"/>
  <c r="MD18" i="7"/>
  <c r="MG18" i="7" s="1"/>
  <c r="LS19" i="7"/>
  <c r="KC18" i="7"/>
  <c r="ME18" i="7"/>
  <c r="JQ17" i="7"/>
  <c r="MD17" i="7"/>
  <c r="MG17" i="7" s="1"/>
  <c r="LS18" i="7"/>
  <c r="JQ16" i="7"/>
  <c r="MD16" i="7"/>
  <c r="MG16" i="7" s="1"/>
  <c r="LS17" i="7"/>
  <c r="JQ15" i="7"/>
  <c r="MD15" i="7"/>
  <c r="MG15" i="7" s="1"/>
  <c r="LS16" i="7"/>
  <c r="JQ14" i="7"/>
  <c r="MD14" i="7"/>
  <c r="MG14" i="7" s="1"/>
  <c r="LS15" i="7"/>
  <c r="JQ13" i="7"/>
  <c r="MD13" i="7"/>
  <c r="MG13" i="7" s="1"/>
  <c r="LS14" i="7"/>
  <c r="JQ12" i="7"/>
  <c r="MD12" i="7"/>
  <c r="MG12" i="7" s="1"/>
  <c r="LS13" i="7"/>
  <c r="KC12" i="7"/>
  <c r="ME12" i="7"/>
  <c r="JQ11" i="7"/>
  <c r="MD11" i="7"/>
  <c r="MG11" i="7" s="1"/>
  <c r="LS12" i="7"/>
  <c r="KC11" i="7"/>
  <c r="ME11" i="7"/>
  <c r="ME10" i="7"/>
  <c r="JQ10" i="7"/>
  <c r="LS11" i="7"/>
  <c r="KC10" i="7" s="1"/>
  <c r="MD10" i="7"/>
  <c r="MG10" i="7" s="1"/>
  <c r="MD9" i="7"/>
  <c r="MG9" i="7" s="1"/>
  <c r="LS10" i="7"/>
  <c r="JQ9" i="7"/>
  <c r="MD8" i="7"/>
  <c r="MG8" i="7" s="1"/>
  <c r="JQ8" i="7"/>
  <c r="LS9" i="7"/>
  <c r="MD7" i="7"/>
  <c r="MG7" i="7" s="1"/>
  <c r="JQ7" i="7"/>
  <c r="LS8" i="7"/>
  <c r="MU17" i="7"/>
  <c r="MW17" i="7"/>
  <c r="MX17" i="7" s="1"/>
  <c r="NE17" i="7"/>
  <c r="NF17" i="7" s="1"/>
  <c r="NG17" i="7" s="1"/>
  <c r="IQ27" i="7"/>
  <c r="IQ28" i="7"/>
  <c r="K12" i="7"/>
  <c r="M10" i="7"/>
  <c r="L10" i="7"/>
  <c r="JB27" i="7"/>
  <c r="LE28" i="7"/>
  <c r="K15" i="7"/>
  <c r="JL27" i="7"/>
  <c r="LO28" i="7"/>
  <c r="K18" i="7"/>
  <c r="JH27" i="7"/>
  <c r="LK28" i="7"/>
  <c r="K19" i="7"/>
  <c r="JN27" i="7"/>
  <c r="LQ28" i="7"/>
  <c r="K20" i="7"/>
  <c r="MD6" i="7"/>
  <c r="LS7" i="7"/>
  <c r="JQ6" i="7"/>
  <c r="LT7" i="7"/>
  <c r="JP26" i="7"/>
  <c r="IZ27" i="7"/>
  <c r="AG15" i="7" s="1"/>
  <c r="LC28" i="7"/>
  <c r="K14" i="7"/>
  <c r="AG17" i="7"/>
  <c r="JJ27" i="7"/>
  <c r="LM28" i="7"/>
  <c r="BG4" i="8"/>
  <c r="BO28" i="8" s="1"/>
  <c r="BG5" i="8"/>
  <c r="BQ28" i="8" s="1"/>
  <c r="MU16" i="7"/>
  <c r="MW16" i="7"/>
  <c r="MX16" i="7" s="1"/>
  <c r="NE16" i="7"/>
  <c r="NF16" i="7" s="1"/>
  <c r="NG16" i="7" s="1"/>
  <c r="AI17" i="7"/>
  <c r="AI19" i="7"/>
  <c r="AI16" i="7"/>
  <c r="I12" i="7"/>
  <c r="H22" i="7"/>
  <c r="J7" i="7"/>
  <c r="F9" i="7"/>
  <c r="BY7" i="7"/>
  <c r="CB7" i="7" s="1"/>
  <c r="CC7" i="7" s="1"/>
  <c r="G7" i="7"/>
  <c r="Q7" i="7"/>
  <c r="FV4" i="8"/>
  <c r="CQ4" i="8"/>
  <c r="GK4" i="8" s="1"/>
  <c r="CO28" i="8"/>
  <c r="LB16" i="7"/>
  <c r="LD16" i="7"/>
  <c r="LB15" i="7"/>
  <c r="LD15" i="7"/>
  <c r="LB14" i="7"/>
  <c r="LD14" i="7"/>
  <c r="LD27" i="7" s="1"/>
  <c r="CN5" i="8"/>
  <c r="CO5" i="8" s="1"/>
  <c r="CM28" i="8"/>
  <c r="IZ27" i="6"/>
  <c r="JA27" i="6"/>
  <c r="JJ27" i="6"/>
  <c r="IZ24" i="6"/>
  <c r="JA24" i="6"/>
  <c r="JJ24" i="6"/>
  <c r="IZ23" i="6"/>
  <c r="JA23" i="6" s="1"/>
  <c r="JJ23" i="6"/>
  <c r="JL8" i="6"/>
  <c r="JM8" i="6"/>
  <c r="JV8" i="6"/>
  <c r="FV15" i="6"/>
  <c r="CQ15" i="6"/>
  <c r="GK15" i="6" s="1"/>
  <c r="FV17" i="6"/>
  <c r="CQ17" i="6"/>
  <c r="GK17" i="6" s="1"/>
  <c r="FV5" i="6"/>
  <c r="CQ5" i="6"/>
  <c r="GK5" i="6" s="1"/>
  <c r="FV7" i="6"/>
  <c r="CQ7" i="6"/>
  <c r="GK7" i="6" s="1"/>
  <c r="FV8" i="6"/>
  <c r="FV9" i="6"/>
  <c r="CQ9" i="6"/>
  <c r="GK9" i="6" s="1"/>
  <c r="CQ10" i="6"/>
  <c r="GK10" i="6" s="1"/>
  <c r="FV10" i="6"/>
  <c r="CQ11" i="6"/>
  <c r="GK11" i="6" s="1"/>
  <c r="FV11" i="6"/>
  <c r="FV12" i="6"/>
  <c r="CQ12" i="6"/>
  <c r="GK12" i="6" s="1"/>
  <c r="FV13" i="6"/>
  <c r="CQ13" i="6"/>
  <c r="GK13" i="6" s="1"/>
  <c r="JQ25" i="5"/>
  <c r="MD25" i="5"/>
  <c r="MG25" i="5" s="1"/>
  <c r="LS26" i="5"/>
  <c r="KC25" i="5"/>
  <c r="ME25" i="5"/>
  <c r="JQ23" i="5"/>
  <c r="LS24" i="5"/>
  <c r="MD23" i="5"/>
  <c r="MG23" i="5" s="1"/>
  <c r="KC23" i="5"/>
  <c r="ME23" i="5"/>
  <c r="LS23" i="5"/>
  <c r="MD22" i="5"/>
  <c r="MG22" i="5" s="1"/>
  <c r="JQ22" i="5"/>
  <c r="KC22" i="5"/>
  <c r="ME22" i="5"/>
  <c r="KM21" i="5"/>
  <c r="KU21" i="5" s="1"/>
  <c r="MB21" i="5" s="1"/>
  <c r="MH21" i="5" s="1"/>
  <c r="KK21" i="5"/>
  <c r="ME20" i="5"/>
  <c r="MD20" i="5"/>
  <c r="MG20" i="5" s="1"/>
  <c r="LS21" i="5"/>
  <c r="KC20" i="5" s="1"/>
  <c r="JQ20" i="5"/>
  <c r="MD19" i="5"/>
  <c r="MG19" i="5" s="1"/>
  <c r="JQ19" i="5"/>
  <c r="LS20" i="5"/>
  <c r="ME19" i="5"/>
  <c r="KC19" i="5"/>
  <c r="JQ18" i="5"/>
  <c r="MD18" i="5"/>
  <c r="MG18" i="5" s="1"/>
  <c r="LS19" i="5"/>
  <c r="ME18" i="5"/>
  <c r="KC18" i="5"/>
  <c r="ME17" i="5"/>
  <c r="LS18" i="5"/>
  <c r="KC17" i="5" s="1"/>
  <c r="JQ17" i="5"/>
  <c r="MD17" i="5"/>
  <c r="MG17" i="5" s="1"/>
  <c r="KM16" i="5"/>
  <c r="KU16" i="5" s="1"/>
  <c r="MB16" i="5" s="1"/>
  <c r="MH16" i="5" s="1"/>
  <c r="KK16" i="5"/>
  <c r="KM14" i="5"/>
  <c r="KU14" i="5" s="1"/>
  <c r="MB14" i="5" s="1"/>
  <c r="MH14" i="5" s="1"/>
  <c r="KK14" i="5"/>
  <c r="M9" i="5"/>
  <c r="I9" i="5"/>
  <c r="J9" i="5"/>
  <c r="H12" i="5"/>
  <c r="R7" i="5"/>
  <c r="BZ7" i="5"/>
  <c r="CA7" i="5" s="1"/>
  <c r="Q9" i="5"/>
  <c r="G9" i="5"/>
  <c r="BY9" i="5"/>
  <c r="CB9" i="5" s="1"/>
  <c r="CC9" i="5" s="1"/>
  <c r="F12" i="5"/>
  <c r="JQ13" i="5"/>
  <c r="MD13" i="5"/>
  <c r="MG13" i="5" s="1"/>
  <c r="LS14" i="5"/>
  <c r="KC13" i="5" s="1"/>
  <c r="ME13" i="5"/>
  <c r="JQ12" i="5"/>
  <c r="MD12" i="5"/>
  <c r="MG12" i="5" s="1"/>
  <c r="LS13" i="5"/>
  <c r="KC12" i="5"/>
  <c r="ME12" i="5"/>
  <c r="JQ11" i="5"/>
  <c r="MD11" i="5"/>
  <c r="MG11" i="5" s="1"/>
  <c r="LS12" i="5"/>
  <c r="KC11" i="5" s="1"/>
  <c r="ME11" i="5"/>
  <c r="JQ10" i="5"/>
  <c r="MD10" i="5"/>
  <c r="MG10" i="5" s="1"/>
  <c r="LS11" i="5"/>
  <c r="KC10" i="5"/>
  <c r="ME10" i="5"/>
  <c r="JQ9" i="5"/>
  <c r="MD9" i="5"/>
  <c r="MG9" i="5" s="1"/>
  <c r="LS10" i="5"/>
  <c r="KC9" i="5"/>
  <c r="ME9" i="5"/>
  <c r="JQ8" i="5"/>
  <c r="MD8" i="5"/>
  <c r="MG8" i="5" s="1"/>
  <c r="LS9" i="5"/>
  <c r="JQ7" i="5"/>
  <c r="MD7" i="5"/>
  <c r="MG7" i="5" s="1"/>
  <c r="LS8" i="5"/>
  <c r="K12" i="5"/>
  <c r="L10" i="5"/>
  <c r="M10" i="5"/>
  <c r="IQ27" i="5"/>
  <c r="IQ28" i="5"/>
  <c r="JQ6" i="5"/>
  <c r="MD6" i="5"/>
  <c r="LS7" i="5"/>
  <c r="LT7" i="5"/>
  <c r="LD27" i="5"/>
  <c r="AG17" i="5"/>
  <c r="IZ27" i="5"/>
  <c r="AG15" i="5" s="1"/>
  <c r="K14" i="5"/>
  <c r="LC28" i="5"/>
  <c r="JP26" i="5"/>
  <c r="JB27" i="5"/>
  <c r="LE28" i="5"/>
  <c r="K15" i="5"/>
  <c r="K19" i="5"/>
  <c r="JH27" i="5"/>
  <c r="LK28" i="5"/>
  <c r="JJ27" i="5"/>
  <c r="LM28" i="5"/>
  <c r="JL27" i="5"/>
  <c r="K18" i="5"/>
  <c r="LO28" i="5"/>
  <c r="LQ28" i="5"/>
  <c r="JN27" i="5"/>
  <c r="K20" i="5"/>
  <c r="AI17" i="5"/>
  <c r="AI19" i="5"/>
  <c r="AI20" i="5" s="1"/>
  <c r="AI16" i="5"/>
  <c r="CQ4" i="6"/>
  <c r="GK4" i="6" s="1"/>
  <c r="FV4" i="6"/>
  <c r="C6" i="6"/>
  <c r="LH28" i="5"/>
  <c r="N16" i="5"/>
  <c r="AI21" i="5"/>
  <c r="C7" i="6"/>
  <c r="LJ28" i="5"/>
  <c r="N17" i="5"/>
  <c r="CO25" i="6"/>
  <c r="CO18" i="6"/>
  <c r="CO19" i="6"/>
  <c r="CO20" i="6"/>
  <c r="CO21" i="6"/>
  <c r="CO22" i="6"/>
  <c r="CO24" i="6"/>
  <c r="CO27" i="6"/>
  <c r="LT25" i="5"/>
  <c r="LT9" i="5"/>
  <c r="LT8" i="5"/>
  <c r="LF27" i="5"/>
  <c r="LL27" i="5"/>
  <c r="LN27" i="5"/>
  <c r="LN28" i="5" s="1"/>
  <c r="LP27" i="5"/>
  <c r="LR27" i="5"/>
  <c r="CO14" i="6"/>
  <c r="CO28" i="6" s="1"/>
  <c r="CO26" i="6"/>
  <c r="CO16" i="6"/>
  <c r="CO23" i="6"/>
  <c r="LT16" i="5"/>
  <c r="CN6" i="6"/>
  <c r="CO6" i="6" s="1"/>
  <c r="CM28" i="6"/>
  <c r="LD9" i="3"/>
  <c r="LB9" i="3"/>
  <c r="MX8" i="3"/>
  <c r="MX11" i="3"/>
  <c r="MX23" i="3"/>
  <c r="IZ27" i="4"/>
  <c r="JA27" i="4" s="1"/>
  <c r="JJ27" i="4"/>
  <c r="IZ24" i="4"/>
  <c r="JA24" i="4"/>
  <c r="JJ24" i="4"/>
  <c r="IZ23" i="4"/>
  <c r="JA23" i="4"/>
  <c r="JJ23" i="4"/>
  <c r="JL8" i="4"/>
  <c r="JM8" i="4"/>
  <c r="JV8" i="4"/>
  <c r="FV6" i="4"/>
  <c r="CQ6" i="4"/>
  <c r="GK6" i="4" s="1"/>
  <c r="CP6" i="4"/>
  <c r="FV8" i="4"/>
  <c r="CP8" i="4"/>
  <c r="FV9" i="4"/>
  <c r="CQ9" i="4"/>
  <c r="GK9" i="4" s="1"/>
  <c r="CP9" i="4"/>
  <c r="FV11" i="4"/>
  <c r="CQ11" i="4"/>
  <c r="GK11" i="4" s="1"/>
  <c r="CP11" i="4"/>
  <c r="CQ18" i="4"/>
  <c r="GK18" i="4" s="1"/>
  <c r="FV18" i="4"/>
  <c r="CP18" i="4"/>
  <c r="CQ20" i="4"/>
  <c r="GK20" i="4" s="1"/>
  <c r="FV20" i="4"/>
  <c r="CP20" i="4"/>
  <c r="CQ21" i="4"/>
  <c r="GK21" i="4" s="1"/>
  <c r="FV21" i="4"/>
  <c r="CP21" i="4"/>
  <c r="CQ22" i="4"/>
  <c r="GK22" i="4" s="1"/>
  <c r="FV22" i="4"/>
  <c r="CP22" i="4"/>
  <c r="FV13" i="4"/>
  <c r="CQ13" i="4"/>
  <c r="GK13" i="4" s="1"/>
  <c r="CP13" i="4"/>
  <c r="FV16" i="4"/>
  <c r="CQ16" i="4"/>
  <c r="GK16" i="4" s="1"/>
  <c r="CP16" i="4"/>
  <c r="CQ17" i="4"/>
  <c r="GK17" i="4" s="1"/>
  <c r="FV17" i="4"/>
  <c r="CP17" i="4"/>
  <c r="FV19" i="4"/>
  <c r="CQ19" i="4"/>
  <c r="GK19" i="4" s="1"/>
  <c r="CP19" i="4"/>
  <c r="FV7" i="4"/>
  <c r="CQ7" i="4"/>
  <c r="GK7" i="4" s="1"/>
  <c r="CP7" i="4"/>
  <c r="FV10" i="4"/>
  <c r="CQ10" i="4"/>
  <c r="GK10" i="4" s="1"/>
  <c r="CP10" i="4"/>
  <c r="FV12" i="4"/>
  <c r="CQ12" i="4"/>
  <c r="GK12" i="4" s="1"/>
  <c r="CP12" i="4"/>
  <c r="CQ15" i="4"/>
  <c r="GK15" i="4" s="1"/>
  <c r="FV15" i="4"/>
  <c r="CP15" i="4"/>
  <c r="FV23" i="4"/>
  <c r="CP23" i="4"/>
  <c r="FV24" i="4"/>
  <c r="CP24" i="4"/>
  <c r="CQ25" i="4"/>
  <c r="GK25" i="4" s="1"/>
  <c r="FV25" i="4"/>
  <c r="CP25" i="4"/>
  <c r="FV26" i="4"/>
  <c r="CQ26" i="4"/>
  <c r="GK26" i="4" s="1"/>
  <c r="CP26" i="4"/>
  <c r="FV27" i="4"/>
  <c r="CP27" i="4"/>
  <c r="CQ14" i="4"/>
  <c r="GK14" i="4" s="1"/>
  <c r="FV14" i="4"/>
  <c r="CP14" i="4"/>
  <c r="JQ25" i="3"/>
  <c r="MD25" i="3"/>
  <c r="MG25" i="3" s="1"/>
  <c r="LS26" i="3"/>
  <c r="JQ24" i="3"/>
  <c r="MD24" i="3"/>
  <c r="MG24" i="3" s="1"/>
  <c r="LS25" i="3"/>
  <c r="JQ23" i="3"/>
  <c r="MD23" i="3"/>
  <c r="MG23" i="3" s="1"/>
  <c r="LS24" i="3"/>
  <c r="JQ22" i="3"/>
  <c r="MD22" i="3"/>
  <c r="MG22" i="3" s="1"/>
  <c r="LS23" i="3"/>
  <c r="JQ21" i="3"/>
  <c r="MD21" i="3"/>
  <c r="MG21" i="3" s="1"/>
  <c r="LS22" i="3"/>
  <c r="JQ20" i="3"/>
  <c r="MD20" i="3"/>
  <c r="MG20" i="3" s="1"/>
  <c r="LS21" i="3"/>
  <c r="JQ19" i="3"/>
  <c r="MD19" i="3"/>
  <c r="MG19" i="3" s="1"/>
  <c r="LS20" i="3"/>
  <c r="JQ18" i="3"/>
  <c r="MD18" i="3"/>
  <c r="MG18" i="3" s="1"/>
  <c r="LS19" i="3"/>
  <c r="JQ17" i="3"/>
  <c r="MD17" i="3"/>
  <c r="MG17" i="3" s="1"/>
  <c r="LS18" i="3"/>
  <c r="JQ16" i="3"/>
  <c r="LS17" i="3"/>
  <c r="MD16" i="3"/>
  <c r="MG16" i="3" s="1"/>
  <c r="JQ15" i="3"/>
  <c r="MD15" i="3"/>
  <c r="MG15" i="3" s="1"/>
  <c r="LS16" i="3"/>
  <c r="JQ14" i="3"/>
  <c r="MD14" i="3"/>
  <c r="MG14" i="3" s="1"/>
  <c r="LS15" i="3"/>
  <c r="JQ13" i="3"/>
  <c r="MD13" i="3"/>
  <c r="MG13" i="3" s="1"/>
  <c r="LS14" i="3"/>
  <c r="JQ12" i="3"/>
  <c r="MD12" i="3"/>
  <c r="MG12" i="3" s="1"/>
  <c r="LS13" i="3"/>
  <c r="JQ11" i="3"/>
  <c r="MD11" i="3"/>
  <c r="MG11" i="3" s="1"/>
  <c r="LS12" i="3"/>
  <c r="JQ10" i="3"/>
  <c r="MD10" i="3"/>
  <c r="MG10" i="3" s="1"/>
  <c r="LS11" i="3"/>
  <c r="JQ9" i="3"/>
  <c r="MD9" i="3"/>
  <c r="MG9" i="3" s="1"/>
  <c r="LS10" i="3"/>
  <c r="I12" i="3"/>
  <c r="J12" i="3"/>
  <c r="H22" i="3"/>
  <c r="G12" i="3"/>
  <c r="BZ11" i="3" s="1"/>
  <c r="CA11" i="3" s="1"/>
  <c r="F22" i="3"/>
  <c r="BY11" i="3"/>
  <c r="CB11" i="3" s="1"/>
  <c r="CC11" i="3" s="1"/>
  <c r="JQ7" i="3"/>
  <c r="MD7" i="3"/>
  <c r="MG7" i="3" s="1"/>
  <c r="LS8" i="3"/>
  <c r="IQ27" i="3"/>
  <c r="IQ28" i="3"/>
  <c r="K12" i="3"/>
  <c r="L10" i="3"/>
  <c r="M10" i="3"/>
  <c r="JQ6" i="3"/>
  <c r="MD6" i="3"/>
  <c r="LS7" i="3"/>
  <c r="JP26" i="3"/>
  <c r="IZ27" i="3"/>
  <c r="AG15" i="3" s="1"/>
  <c r="LC28" i="3"/>
  <c r="K14" i="3"/>
  <c r="AG17" i="3"/>
  <c r="JB27" i="3"/>
  <c r="LE28" i="3"/>
  <c r="K15" i="3"/>
  <c r="JH27" i="3"/>
  <c r="LK28" i="3"/>
  <c r="K19" i="3"/>
  <c r="JJ27" i="3"/>
  <c r="LM28" i="3"/>
  <c r="JL27" i="3"/>
  <c r="LO28" i="3"/>
  <c r="K18" i="3"/>
  <c r="JN27" i="3"/>
  <c r="LQ28" i="3"/>
  <c r="K20" i="3"/>
  <c r="AI17" i="3"/>
  <c r="AI19" i="3"/>
  <c r="AI16" i="3"/>
  <c r="FV4" i="4"/>
  <c r="CQ4" i="4"/>
  <c r="GK4" i="4" s="1"/>
  <c r="CO28" i="4"/>
  <c r="BR28" i="4"/>
  <c r="BS28" i="4" s="1"/>
  <c r="BG6" i="4"/>
  <c r="MT16" i="3"/>
  <c r="Q16" i="3"/>
  <c r="P16" i="3"/>
  <c r="O16" i="3"/>
  <c r="R16" i="3" s="1"/>
  <c r="MT17" i="3"/>
  <c r="Q17" i="3"/>
  <c r="O17" i="3"/>
  <c r="R17" i="3" s="1"/>
  <c r="P17" i="3"/>
  <c r="LF7" i="3"/>
  <c r="LP7" i="3"/>
  <c r="LD7" i="3"/>
  <c r="LL7" i="3"/>
  <c r="LN7" i="3"/>
  <c r="LR7" i="3"/>
  <c r="LB10" i="3"/>
  <c r="LD10" i="3"/>
  <c r="LB15" i="3"/>
  <c r="LD15" i="3"/>
  <c r="LB21" i="3"/>
  <c r="LD21" i="3"/>
  <c r="LB16" i="3"/>
  <c r="LD16" i="3"/>
  <c r="LB24" i="3"/>
  <c r="LD24" i="3"/>
  <c r="LB17" i="3"/>
  <c r="LD17" i="3"/>
  <c r="LB20" i="3"/>
  <c r="LD20" i="3"/>
  <c r="LB23" i="3"/>
  <c r="LD23" i="3"/>
  <c r="LB12" i="3"/>
  <c r="LD12" i="3"/>
  <c r="LB26" i="3"/>
  <c r="LD26" i="3"/>
  <c r="LB13" i="3"/>
  <c r="LD13" i="3"/>
  <c r="LB8" i="3"/>
  <c r="LD8" i="3"/>
  <c r="LB14" i="3"/>
  <c r="LD14" i="3"/>
  <c r="LB18" i="3"/>
  <c r="LD18" i="3"/>
  <c r="LB19" i="3"/>
  <c r="LD19" i="3"/>
  <c r="LB25" i="3"/>
  <c r="LD25" i="3"/>
  <c r="LB11" i="3"/>
  <c r="LD11" i="3"/>
  <c r="LB22" i="3"/>
  <c r="LD22" i="3"/>
  <c r="CN5" i="4"/>
  <c r="CO5" i="4" s="1"/>
  <c r="CM28" i="4"/>
  <c r="BR28" i="2"/>
  <c r="BS28" i="2" s="1"/>
  <c r="BG6" i="2"/>
  <c r="LJ28" i="1"/>
  <c r="C7" i="2"/>
  <c r="AI15" i="1"/>
  <c r="AI17" i="1" s="1"/>
  <c r="DI10" i="1"/>
  <c r="JZ24" i="1"/>
  <c r="KB24" i="1" s="1"/>
  <c r="LB27" i="1"/>
  <c r="JZ21" i="1"/>
  <c r="KB21" i="1" s="1"/>
  <c r="JZ17" i="1"/>
  <c r="KB17" i="1" s="1"/>
  <c r="JZ18" i="1"/>
  <c r="KB18" i="1" s="1"/>
  <c r="JZ19" i="1"/>
  <c r="KB19" i="1" s="1"/>
  <c r="JZ9" i="1"/>
  <c r="KB9" i="1" s="1"/>
  <c r="JZ25" i="1"/>
  <c r="KB25" i="1" s="1"/>
  <c r="JZ8" i="1"/>
  <c r="KB8" i="1" s="1"/>
  <c r="JZ14" i="1"/>
  <c r="KB14" i="1" s="1"/>
  <c r="R24" i="1"/>
  <c r="Q24" i="1"/>
  <c r="JZ12" i="1"/>
  <c r="KB12" i="1" s="1"/>
  <c r="JZ11" i="1"/>
  <c r="KB11" i="1" s="1"/>
  <c r="JZ15" i="1"/>
  <c r="KB15" i="1" s="1"/>
  <c r="JZ22" i="1"/>
  <c r="KB22" i="1" s="1"/>
  <c r="JZ13" i="1"/>
  <c r="KB13" i="1" s="1"/>
  <c r="JZ20" i="1"/>
  <c r="KB20" i="1" s="1"/>
  <c r="O11" i="1"/>
  <c r="R11" i="1" s="1"/>
  <c r="O7" i="1"/>
  <c r="O9" i="1"/>
  <c r="O8" i="1"/>
  <c r="R8" i="1" s="1"/>
  <c r="MU31" i="1"/>
  <c r="MU29" i="1"/>
  <c r="MX29" i="1"/>
  <c r="MU8" i="1"/>
  <c r="NE34" i="1"/>
  <c r="NF34" i="1" s="1"/>
  <c r="NG34" i="1" s="1"/>
  <c r="MU26" i="1"/>
  <c r="MU27" i="1"/>
  <c r="MX26" i="1"/>
  <c r="MX27" i="1"/>
  <c r="MX34" i="1"/>
  <c r="MU11" i="1"/>
  <c r="MU9" i="1"/>
  <c r="MU23" i="1"/>
  <c r="IU11" i="2"/>
  <c r="IU22" i="2"/>
  <c r="IU6" i="2"/>
  <c r="IU13" i="2"/>
  <c r="IU25" i="2"/>
  <c r="IU5" i="2"/>
  <c r="IU12" i="2"/>
  <c r="IU19" i="2"/>
  <c r="IU20" i="2"/>
  <c r="IU16" i="2"/>
  <c r="IU9" i="2"/>
  <c r="IU10" i="2"/>
  <c r="IU21" i="2"/>
  <c r="IU4" i="2"/>
  <c r="IU18" i="2"/>
  <c r="IU26" i="2"/>
  <c r="IU7" i="2"/>
  <c r="JZ7" i="1"/>
  <c r="KB7" i="1" s="1"/>
  <c r="JZ16" i="1"/>
  <c r="KB16" i="1" s="1"/>
  <c r="JZ6" i="1"/>
  <c r="KB6" i="1" s="1"/>
  <c r="LB7" i="1" s="1"/>
  <c r="JZ10" i="1"/>
  <c r="KB10" i="1" s="1"/>
  <c r="JZ23" i="1"/>
  <c r="KB23" i="1" s="1"/>
  <c r="AV16" i="2"/>
  <c r="AV17" i="2"/>
  <c r="AV4" i="2"/>
  <c r="AV7" i="2"/>
  <c r="AV10" i="2"/>
  <c r="P17" i="2"/>
  <c r="DL17" i="2" s="1"/>
  <c r="LH28" i="1"/>
  <c r="JQ24" i="1"/>
  <c r="LS26" i="1"/>
  <c r="JQ25" i="1"/>
  <c r="M7" i="1"/>
  <c r="I7" i="1"/>
  <c r="J10" i="1"/>
  <c r="I10" i="1"/>
  <c r="N16" i="1"/>
  <c r="Q16" i="1" s="1"/>
  <c r="MD24" i="1"/>
  <c r="MG24" i="1" s="1"/>
  <c r="N17" i="1"/>
  <c r="MT17" i="1" s="1"/>
  <c r="JQ14" i="1"/>
  <c r="MD14" i="1"/>
  <c r="MG14" i="1" s="1"/>
  <c r="BZ17" i="1"/>
  <c r="CA17" i="1" s="1"/>
  <c r="CM13" i="2"/>
  <c r="CN13" i="2" s="1"/>
  <c r="CO13" i="2" s="1"/>
  <c r="DY13" i="2"/>
  <c r="DL13" i="2"/>
  <c r="DN28" i="2"/>
  <c r="AL7" i="2"/>
  <c r="AS28" i="2" s="1"/>
  <c r="AV22" i="2"/>
  <c r="AV26" i="2"/>
  <c r="AV25" i="2"/>
  <c r="AV27" i="2"/>
  <c r="AV21" i="2"/>
  <c r="AV5" i="2"/>
  <c r="AV12" i="2"/>
  <c r="AV13" i="2"/>
  <c r="AV20" i="2"/>
  <c r="AV11" i="2"/>
  <c r="AV18" i="2"/>
  <c r="AV8" i="2"/>
  <c r="AV6" i="2"/>
  <c r="AV24" i="2"/>
  <c r="AV14" i="2"/>
  <c r="BP28" i="2"/>
  <c r="IV14" i="2"/>
  <c r="AV19" i="2"/>
  <c r="ET28" i="2"/>
  <c r="JJ8" i="2"/>
  <c r="JV8" i="2" s="1"/>
  <c r="IZ8" i="2"/>
  <c r="JA8" i="2" s="1"/>
  <c r="CK28" i="2"/>
  <c r="CL4" i="2"/>
  <c r="AV23" i="2"/>
  <c r="P25" i="2"/>
  <c r="P18" i="2"/>
  <c r="P21" i="2"/>
  <c r="P22" i="2"/>
  <c r="P16" i="2"/>
  <c r="P7" i="2"/>
  <c r="P24" i="2"/>
  <c r="P26" i="2"/>
  <c r="P23" i="2"/>
  <c r="P27" i="2"/>
  <c r="P12" i="2"/>
  <c r="P14" i="2"/>
  <c r="P9" i="2"/>
  <c r="P20" i="2"/>
  <c r="P15" i="2"/>
  <c r="P6" i="2"/>
  <c r="P4" i="2"/>
  <c r="P8" i="2"/>
  <c r="P10" i="2"/>
  <c r="P19" i="2"/>
  <c r="P11" i="2"/>
  <c r="P5" i="2"/>
  <c r="AV15" i="2"/>
  <c r="JJ26" i="1"/>
  <c r="F9" i="1"/>
  <c r="J9" i="1" s="1"/>
  <c r="BY7" i="1"/>
  <c r="CB7" i="1" s="1"/>
  <c r="CC7" i="1" s="1"/>
  <c r="G7" i="1"/>
  <c r="Q7" i="1"/>
  <c r="IK27" i="1"/>
  <c r="IQ26" i="1"/>
  <c r="K10" i="1"/>
  <c r="JP11" i="1"/>
  <c r="JP15" i="1"/>
  <c r="KL26" i="1"/>
  <c r="KT6" i="1"/>
  <c r="JH26" i="1"/>
  <c r="BZ8" i="1"/>
  <c r="CA8" i="1" s="1"/>
  <c r="AI19" i="1"/>
  <c r="AI16" i="1"/>
  <c r="JP19" i="1"/>
  <c r="IZ26" i="1"/>
  <c r="JP6" i="1"/>
  <c r="I21" i="1"/>
  <c r="KT20" i="1"/>
  <c r="JN26" i="1"/>
  <c r="KT12" i="1"/>
  <c r="KT16" i="1"/>
  <c r="EY7" i="1"/>
  <c r="KT13" i="1"/>
  <c r="LS8" i="1"/>
  <c r="JQ7" i="1"/>
  <c r="MD7" i="1"/>
  <c r="MG7" i="1" s="1"/>
  <c r="JQ17" i="1"/>
  <c r="MD17" i="1"/>
  <c r="MG17" i="1" s="1"/>
  <c r="LS18" i="1"/>
  <c r="KT19" i="1"/>
  <c r="KT10" i="1"/>
  <c r="J7" i="1"/>
  <c r="JL26" i="1"/>
  <c r="EY8" i="1"/>
  <c r="JB26" i="1"/>
  <c r="H12" i="1"/>
  <c r="I9" i="1"/>
  <c r="M9" i="1"/>
  <c r="KT11" i="1"/>
  <c r="MD18" i="1"/>
  <c r="MG18" i="1" s="1"/>
  <c r="LS19" i="1"/>
  <c r="JQ18" i="1"/>
  <c r="KT15" i="1"/>
  <c r="LS22" i="1"/>
  <c r="MD21" i="1"/>
  <c r="MG21" i="1" s="1"/>
  <c r="JQ21" i="1"/>
  <c r="MA26" i="1"/>
  <c r="JP10" i="1"/>
  <c r="M16" i="1"/>
  <c r="L16" i="1"/>
  <c r="JP20" i="1"/>
  <c r="NE35" i="1"/>
  <c r="NF35" i="1" s="1"/>
  <c r="NG35" i="1" s="1"/>
  <c r="MX35" i="1"/>
  <c r="JP13" i="1"/>
  <c r="JP12" i="1"/>
  <c r="JP16" i="1"/>
  <c r="Q25" i="1"/>
  <c r="R25" i="1"/>
  <c r="F20" i="1"/>
  <c r="LT8" i="7" l="1"/>
  <c r="JL27" i="8"/>
  <c r="JM27" i="8"/>
  <c r="JV27" i="8"/>
  <c r="JM24" i="8"/>
  <c r="JL24" i="8"/>
  <c r="JV24" i="8"/>
  <c r="JV23" i="8"/>
  <c r="JM23" i="8"/>
  <c r="JL23" i="8"/>
  <c r="KM24" i="7"/>
  <c r="KU24" i="7" s="1"/>
  <c r="MB24" i="7" s="1"/>
  <c r="MH24" i="7" s="1"/>
  <c r="KK24" i="7"/>
  <c r="KM22" i="7"/>
  <c r="KU22" i="7" s="1"/>
  <c r="MB22" i="7" s="1"/>
  <c r="MH22" i="7" s="1"/>
  <c r="KK22" i="7"/>
  <c r="KM18" i="7"/>
  <c r="KU18" i="7" s="1"/>
  <c r="MB18" i="7" s="1"/>
  <c r="MH18" i="7" s="1"/>
  <c r="KK18" i="7"/>
  <c r="KM12" i="7"/>
  <c r="KU12" i="7" s="1"/>
  <c r="MB12" i="7" s="1"/>
  <c r="MH12" i="7" s="1"/>
  <c r="KK12" i="7"/>
  <c r="KM11" i="7"/>
  <c r="KU11" i="7" s="1"/>
  <c r="MB11" i="7" s="1"/>
  <c r="MH11" i="7" s="1"/>
  <c r="KK11" i="7"/>
  <c r="KM10" i="7"/>
  <c r="KU10" i="7" s="1"/>
  <c r="MB10" i="7" s="1"/>
  <c r="MH10" i="7" s="1"/>
  <c r="KK10" i="7"/>
  <c r="L12" i="7"/>
  <c r="M12" i="7"/>
  <c r="AH15" i="7"/>
  <c r="CZ10" i="7"/>
  <c r="L15" i="7"/>
  <c r="M15" i="7"/>
  <c r="L18" i="7"/>
  <c r="M18" i="7"/>
  <c r="K21" i="7"/>
  <c r="K22" i="7" s="1"/>
  <c r="L19" i="7"/>
  <c r="M19" i="7"/>
  <c r="L20" i="7"/>
  <c r="M20" i="7"/>
  <c r="MG6" i="7"/>
  <c r="MD26" i="7"/>
  <c r="MG26" i="7" s="1"/>
  <c r="KC6" i="7"/>
  <c r="ME6" i="7"/>
  <c r="LD28" i="7"/>
  <c r="C4" i="8"/>
  <c r="N14" i="7"/>
  <c r="JQ26" i="7"/>
  <c r="JP27" i="7"/>
  <c r="LS28" i="7"/>
  <c r="AG19" i="7"/>
  <c r="AG16" i="7"/>
  <c r="L14" i="7"/>
  <c r="M14" i="7"/>
  <c r="BQ4" i="8"/>
  <c r="BQ6" i="8"/>
  <c r="BQ17" i="8"/>
  <c r="BQ18" i="8"/>
  <c r="BQ20" i="8"/>
  <c r="BQ21" i="8"/>
  <c r="BQ27" i="8"/>
  <c r="BQ19" i="8"/>
  <c r="BQ8" i="8"/>
  <c r="BQ16" i="8"/>
  <c r="BQ25" i="8"/>
  <c r="BQ26" i="8"/>
  <c r="BQ7" i="8"/>
  <c r="BQ10" i="8"/>
  <c r="BQ11" i="8"/>
  <c r="BQ12" i="8"/>
  <c r="BQ13" i="8"/>
  <c r="BQ5" i="8"/>
  <c r="BQ9" i="8"/>
  <c r="BQ14" i="8"/>
  <c r="BQ15" i="8"/>
  <c r="BQ22" i="8"/>
  <c r="BQ23" i="8"/>
  <c r="BQ24" i="8"/>
  <c r="AI21" i="7"/>
  <c r="AI20" i="7"/>
  <c r="I22" i="7"/>
  <c r="J9" i="7"/>
  <c r="Q9" i="7"/>
  <c r="BY9" i="7"/>
  <c r="CB9" i="7" s="1"/>
  <c r="CC9" i="7" s="1"/>
  <c r="G9" i="7"/>
  <c r="F12" i="7"/>
  <c r="R7" i="7"/>
  <c r="BZ7" i="7"/>
  <c r="CA7" i="7" s="1"/>
  <c r="LL16" i="7"/>
  <c r="LR16" i="7"/>
  <c r="LP16" i="7"/>
  <c r="LF16" i="7"/>
  <c r="LT16" i="7" s="1"/>
  <c r="LN16" i="7"/>
  <c r="ME15" i="7"/>
  <c r="KC15" i="7"/>
  <c r="LN15" i="7"/>
  <c r="LR15" i="7"/>
  <c r="LF15" i="7"/>
  <c r="LP15" i="7"/>
  <c r="LL15" i="7"/>
  <c r="LF14" i="7"/>
  <c r="LF27" i="7" s="1"/>
  <c r="LT27" i="7" s="1"/>
  <c r="LL14" i="7"/>
  <c r="LN14" i="7"/>
  <c r="LP14" i="7"/>
  <c r="LR14" i="7"/>
  <c r="CP5" i="8"/>
  <c r="CQ5" i="8"/>
  <c r="GK5" i="8" s="1"/>
  <c r="FV5" i="8"/>
  <c r="FV28" i="8" s="1"/>
  <c r="GK28" i="8" s="1"/>
  <c r="LT21" i="7"/>
  <c r="LT18" i="7"/>
  <c r="LT22" i="7"/>
  <c r="LT24" i="7"/>
  <c r="LR27" i="7"/>
  <c r="LN27" i="7"/>
  <c r="LN28" i="7" s="1"/>
  <c r="LL27" i="7"/>
  <c r="LP27" i="7"/>
  <c r="LT10" i="7"/>
  <c r="LT17" i="7"/>
  <c r="LT20" i="7"/>
  <c r="LT26" i="7"/>
  <c r="LT9" i="7"/>
  <c r="CQ28" i="8"/>
  <c r="CP4" i="8"/>
  <c r="CP9" i="8"/>
  <c r="CP17" i="8"/>
  <c r="CP19" i="8"/>
  <c r="CP20" i="8"/>
  <c r="CP26" i="8"/>
  <c r="CP27" i="8"/>
  <c r="CP12" i="8"/>
  <c r="CP23" i="8"/>
  <c r="CP24" i="8"/>
  <c r="CP15" i="8"/>
  <c r="CP7" i="8"/>
  <c r="CP10" i="8"/>
  <c r="CP11" i="8"/>
  <c r="CP18" i="8"/>
  <c r="CP25" i="8"/>
  <c r="CP14" i="8"/>
  <c r="CP16" i="8"/>
  <c r="CP21" i="8"/>
  <c r="CP22" i="8"/>
  <c r="CP8" i="8"/>
  <c r="CP13" i="8"/>
  <c r="CP6" i="8"/>
  <c r="JL27" i="6"/>
  <c r="JM27" i="6"/>
  <c r="JV27" i="6"/>
  <c r="JL24" i="6"/>
  <c r="JV24" i="6"/>
  <c r="JM24" i="6"/>
  <c r="JL23" i="6"/>
  <c r="JM23" i="6"/>
  <c r="JV23" i="6"/>
  <c r="KM25" i="5"/>
  <c r="KU25" i="5" s="1"/>
  <c r="MB25" i="5" s="1"/>
  <c r="MH25" i="5" s="1"/>
  <c r="KK25" i="5"/>
  <c r="KM23" i="5"/>
  <c r="KU23" i="5" s="1"/>
  <c r="MB23" i="5" s="1"/>
  <c r="MH23" i="5" s="1"/>
  <c r="KK23" i="5"/>
  <c r="KM22" i="5"/>
  <c r="KU22" i="5" s="1"/>
  <c r="MB22" i="5" s="1"/>
  <c r="MH22" i="5" s="1"/>
  <c r="KK22" i="5"/>
  <c r="KM20" i="5"/>
  <c r="KU20" i="5" s="1"/>
  <c r="MB20" i="5" s="1"/>
  <c r="MH20" i="5" s="1"/>
  <c r="KK20" i="5"/>
  <c r="KM19" i="5"/>
  <c r="KU19" i="5" s="1"/>
  <c r="MB19" i="5" s="1"/>
  <c r="MH19" i="5" s="1"/>
  <c r="KK19" i="5"/>
  <c r="KM18" i="5"/>
  <c r="KU18" i="5" s="1"/>
  <c r="MB18" i="5" s="1"/>
  <c r="MH18" i="5" s="1"/>
  <c r="KK18" i="5"/>
  <c r="KM17" i="5"/>
  <c r="KU17" i="5" s="1"/>
  <c r="MB17" i="5" s="1"/>
  <c r="MH17" i="5" s="1"/>
  <c r="KK17" i="5"/>
  <c r="I12" i="5"/>
  <c r="J12" i="5"/>
  <c r="H22" i="5"/>
  <c r="R9" i="5"/>
  <c r="BZ9" i="5"/>
  <c r="CA9" i="5" s="1"/>
  <c r="G12" i="5"/>
  <c r="BZ11" i="5" s="1"/>
  <c r="CA11" i="5" s="1"/>
  <c r="F22" i="5"/>
  <c r="BY11" i="5"/>
  <c r="CB11" i="5" s="1"/>
  <c r="CC11" i="5" s="1"/>
  <c r="KM13" i="5"/>
  <c r="KU13" i="5" s="1"/>
  <c r="MB13" i="5" s="1"/>
  <c r="MH13" i="5" s="1"/>
  <c r="KK13" i="5"/>
  <c r="KM12" i="5"/>
  <c r="KU12" i="5" s="1"/>
  <c r="MB12" i="5" s="1"/>
  <c r="MH12" i="5" s="1"/>
  <c r="KK12" i="5"/>
  <c r="KM11" i="5"/>
  <c r="KU11" i="5" s="1"/>
  <c r="MB11" i="5" s="1"/>
  <c r="MH11" i="5" s="1"/>
  <c r="KK11" i="5"/>
  <c r="KM10" i="5"/>
  <c r="KU10" i="5" s="1"/>
  <c r="MB10" i="5" s="1"/>
  <c r="MH10" i="5" s="1"/>
  <c r="KK10" i="5"/>
  <c r="KM9" i="5"/>
  <c r="KU9" i="5" s="1"/>
  <c r="MB9" i="5" s="1"/>
  <c r="MH9" i="5" s="1"/>
  <c r="KK9" i="5"/>
  <c r="M12" i="5"/>
  <c r="L12" i="5"/>
  <c r="MG6" i="5"/>
  <c r="MD26" i="5"/>
  <c r="MG26" i="5" s="1"/>
  <c r="KC6" i="5"/>
  <c r="ME6" i="5"/>
  <c r="LT27" i="5"/>
  <c r="C4" i="6"/>
  <c r="N14" i="5"/>
  <c r="LD28" i="5"/>
  <c r="AG16" i="5"/>
  <c r="AG19" i="5"/>
  <c r="M14" i="5"/>
  <c r="L14" i="5"/>
  <c r="LS28" i="5"/>
  <c r="JQ26" i="5"/>
  <c r="JP27" i="5"/>
  <c r="AH15" i="5"/>
  <c r="CZ10" i="5"/>
  <c r="M15" i="5"/>
  <c r="L15" i="5"/>
  <c r="M19" i="5"/>
  <c r="L19" i="5"/>
  <c r="K21" i="5"/>
  <c r="K22" i="5" s="1"/>
  <c r="L18" i="5"/>
  <c r="M18" i="5"/>
  <c r="M20" i="5"/>
  <c r="L20" i="5"/>
  <c r="BR28" i="6"/>
  <c r="BS28" i="6" s="1"/>
  <c r="BG6" i="6"/>
  <c r="P16" i="5"/>
  <c r="MT16" i="5"/>
  <c r="Q16" i="5"/>
  <c r="O16" i="5"/>
  <c r="R16" i="5" s="1"/>
  <c r="MT17" i="5"/>
  <c r="O17" i="5"/>
  <c r="R17" i="5" s="1"/>
  <c r="P17" i="5"/>
  <c r="Q17" i="5"/>
  <c r="CP25" i="6"/>
  <c r="FV25" i="6"/>
  <c r="CQ25" i="6"/>
  <c r="GK25" i="6" s="1"/>
  <c r="CP18" i="6"/>
  <c r="CQ18" i="6"/>
  <c r="GK18" i="6" s="1"/>
  <c r="FV18" i="6"/>
  <c r="CP19" i="6"/>
  <c r="CQ19" i="6"/>
  <c r="GK19" i="6" s="1"/>
  <c r="FV19" i="6"/>
  <c r="CP20" i="6"/>
  <c r="CQ20" i="6"/>
  <c r="GK20" i="6" s="1"/>
  <c r="FV20" i="6"/>
  <c r="CP21" i="6"/>
  <c r="CQ21" i="6"/>
  <c r="GK21" i="6" s="1"/>
  <c r="FV21" i="6"/>
  <c r="CP22" i="6"/>
  <c r="CQ22" i="6"/>
  <c r="GK22" i="6" s="1"/>
  <c r="FV22" i="6"/>
  <c r="CP24" i="6"/>
  <c r="FV24" i="6"/>
  <c r="CP27" i="6"/>
  <c r="FV27" i="6"/>
  <c r="KC24" i="5"/>
  <c r="ME24" i="5"/>
  <c r="ME8" i="5"/>
  <c r="KC8" i="5"/>
  <c r="ME7" i="5"/>
  <c r="KC7" i="5"/>
  <c r="N15" i="5"/>
  <c r="C5" i="6"/>
  <c r="LF28" i="5"/>
  <c r="N19" i="5"/>
  <c r="C9" i="6"/>
  <c r="LL28" i="5"/>
  <c r="C8" i="6"/>
  <c r="N18" i="5"/>
  <c r="N21" i="5" s="1"/>
  <c r="LP28" i="5"/>
  <c r="LR28" i="5"/>
  <c r="N20" i="5"/>
  <c r="C10" i="6"/>
  <c r="CP14" i="6"/>
  <c r="CQ14" i="6"/>
  <c r="GK14" i="6" s="1"/>
  <c r="FV14" i="6"/>
  <c r="CP26" i="6"/>
  <c r="CQ26" i="6"/>
  <c r="GK26" i="6" s="1"/>
  <c r="FV26" i="6"/>
  <c r="CP16" i="6"/>
  <c r="CQ16" i="6"/>
  <c r="GK16" i="6" s="1"/>
  <c r="FV16" i="6"/>
  <c r="CP23" i="6"/>
  <c r="FV23" i="6"/>
  <c r="ME15" i="5"/>
  <c r="KC15" i="5"/>
  <c r="CP6" i="6"/>
  <c r="FV6" i="6"/>
  <c r="CQ6" i="6"/>
  <c r="GK6" i="6" s="1"/>
  <c r="CP9" i="6"/>
  <c r="CP8" i="6"/>
  <c r="CP15" i="6"/>
  <c r="CP4" i="6"/>
  <c r="CP13" i="6"/>
  <c r="CP10" i="6"/>
  <c r="CP5" i="6"/>
  <c r="CP12" i="6"/>
  <c r="CP11" i="6"/>
  <c r="CP7" i="6"/>
  <c r="CP17" i="6"/>
  <c r="CQ28" i="6"/>
  <c r="LF9" i="3"/>
  <c r="LL9" i="3"/>
  <c r="LN9" i="3"/>
  <c r="LR9" i="3"/>
  <c r="LP9" i="3"/>
  <c r="JL27" i="4"/>
  <c r="JM27" i="4"/>
  <c r="JV27" i="4"/>
  <c r="JL24" i="4"/>
  <c r="JM24" i="4"/>
  <c r="JV24" i="4"/>
  <c r="JL23" i="4"/>
  <c r="JM23" i="4"/>
  <c r="JV23" i="4"/>
  <c r="DJ6" i="4"/>
  <c r="ER6" i="4"/>
  <c r="DJ8" i="4"/>
  <c r="ER8" i="4"/>
  <c r="DJ9" i="4"/>
  <c r="ER9" i="4"/>
  <c r="DJ11" i="4"/>
  <c r="ER11" i="4"/>
  <c r="DJ18" i="4"/>
  <c r="ER18" i="4"/>
  <c r="ER20" i="4"/>
  <c r="DJ20" i="4"/>
  <c r="DJ21" i="4"/>
  <c r="ER21" i="4"/>
  <c r="ER22" i="4"/>
  <c r="DJ22" i="4"/>
  <c r="DJ13" i="4"/>
  <c r="ER13" i="4"/>
  <c r="DJ16" i="4"/>
  <c r="ER16" i="4"/>
  <c r="ER17" i="4"/>
  <c r="DJ17" i="4"/>
  <c r="DJ19" i="4"/>
  <c r="ER19" i="4"/>
  <c r="DJ7" i="4"/>
  <c r="ER7" i="4"/>
  <c r="DJ10" i="4"/>
  <c r="ER10" i="4"/>
  <c r="DJ12" i="4"/>
  <c r="ER12" i="4"/>
  <c r="DJ15" i="4"/>
  <c r="ER15" i="4"/>
  <c r="DJ23" i="4"/>
  <c r="ER23" i="4"/>
  <c r="DJ24" i="4"/>
  <c r="ER24" i="4"/>
  <c r="DJ25" i="4"/>
  <c r="ER25" i="4"/>
  <c r="DJ26" i="4"/>
  <c r="ER26" i="4"/>
  <c r="DJ27" i="4"/>
  <c r="ER27" i="4"/>
  <c r="ER14" i="4"/>
  <c r="DJ14" i="4"/>
  <c r="I22" i="3"/>
  <c r="J22" i="3"/>
  <c r="G22" i="3"/>
  <c r="BZ20" i="3" s="1"/>
  <c r="CA20" i="3" s="1"/>
  <c r="BY20" i="3"/>
  <c r="CB20" i="3" s="1"/>
  <c r="CC20" i="3" s="1"/>
  <c r="K22" i="3"/>
  <c r="M12" i="3"/>
  <c r="L12" i="3"/>
  <c r="MG6" i="3"/>
  <c r="MD26" i="3"/>
  <c r="MG26" i="3" s="1"/>
  <c r="JQ26" i="3"/>
  <c r="JP27" i="3"/>
  <c r="LS28" i="3"/>
  <c r="AG19" i="3"/>
  <c r="AG20" i="3" s="1"/>
  <c r="AG16" i="3"/>
  <c r="L14" i="3"/>
  <c r="M14" i="3"/>
  <c r="AH15" i="3"/>
  <c r="CZ10" i="3"/>
  <c r="L15" i="3"/>
  <c r="M15" i="3"/>
  <c r="L19" i="3"/>
  <c r="M19" i="3"/>
  <c r="K21" i="3"/>
  <c r="L18" i="3"/>
  <c r="M18" i="3"/>
  <c r="L20" i="3"/>
  <c r="M20" i="3"/>
  <c r="AI21" i="3"/>
  <c r="AI20" i="3"/>
  <c r="BG4" i="4"/>
  <c r="BO28" i="4" s="1"/>
  <c r="BG5" i="4"/>
  <c r="BQ28" i="4" s="1"/>
  <c r="MW16" i="3"/>
  <c r="MX16" i="3" s="1"/>
  <c r="NE16" i="3"/>
  <c r="NF16" i="3" s="1"/>
  <c r="NG16" i="3" s="1"/>
  <c r="MU16" i="3"/>
  <c r="MU17" i="3"/>
  <c r="MW17" i="3"/>
  <c r="MX17" i="3" s="1"/>
  <c r="NE17" i="3"/>
  <c r="NF17" i="3" s="1"/>
  <c r="NG17" i="3" s="1"/>
  <c r="LD27" i="3"/>
  <c r="LT7" i="3"/>
  <c r="LN10" i="3"/>
  <c r="LR10" i="3"/>
  <c r="LF10" i="3"/>
  <c r="LL10" i="3"/>
  <c r="LP10" i="3"/>
  <c r="LF15" i="3"/>
  <c r="LL15" i="3"/>
  <c r="LN15" i="3"/>
  <c r="LR15" i="3"/>
  <c r="LP15" i="3"/>
  <c r="LN21" i="3"/>
  <c r="LR21" i="3"/>
  <c r="LF21" i="3"/>
  <c r="LL21" i="3"/>
  <c r="LP21" i="3"/>
  <c r="LF16" i="3"/>
  <c r="LL16" i="3"/>
  <c r="LN16" i="3"/>
  <c r="LP16" i="3"/>
  <c r="LR16" i="3"/>
  <c r="LF24" i="3"/>
  <c r="LL24" i="3"/>
  <c r="LN24" i="3"/>
  <c r="LP24" i="3"/>
  <c r="LR24" i="3"/>
  <c r="LL17" i="3"/>
  <c r="LN17" i="3"/>
  <c r="LR17" i="3"/>
  <c r="LF17" i="3"/>
  <c r="LP17" i="3"/>
  <c r="LF20" i="3"/>
  <c r="LN20" i="3"/>
  <c r="LP20" i="3"/>
  <c r="LL20" i="3"/>
  <c r="LR20" i="3"/>
  <c r="LF23" i="3"/>
  <c r="LL23" i="3"/>
  <c r="LN23" i="3"/>
  <c r="LP23" i="3"/>
  <c r="LR23" i="3"/>
  <c r="LL12" i="3"/>
  <c r="LN12" i="3"/>
  <c r="LP12" i="3"/>
  <c r="LF12" i="3"/>
  <c r="LR12" i="3"/>
  <c r="LL26" i="3"/>
  <c r="LF26" i="3"/>
  <c r="LN26" i="3"/>
  <c r="LP26" i="3"/>
  <c r="LR26" i="3"/>
  <c r="LF13" i="3"/>
  <c r="LN13" i="3"/>
  <c r="LP13" i="3"/>
  <c r="LR13" i="3"/>
  <c r="LL13" i="3"/>
  <c r="LF8" i="3"/>
  <c r="LL8" i="3"/>
  <c r="LN8" i="3"/>
  <c r="LP8" i="3"/>
  <c r="LR8" i="3"/>
  <c r="LF14" i="3"/>
  <c r="LL14" i="3"/>
  <c r="LP14" i="3"/>
  <c r="LR14" i="3"/>
  <c r="LN14" i="3"/>
  <c r="LF18" i="3"/>
  <c r="LN18" i="3"/>
  <c r="LP18" i="3"/>
  <c r="LL18" i="3"/>
  <c r="LR18" i="3"/>
  <c r="LF19" i="3"/>
  <c r="LL19" i="3"/>
  <c r="LP19" i="3"/>
  <c r="LR19" i="3"/>
  <c r="LN19" i="3"/>
  <c r="LF25" i="3"/>
  <c r="LL25" i="3"/>
  <c r="LN25" i="3"/>
  <c r="LP25" i="3"/>
  <c r="LR25" i="3"/>
  <c r="LF11" i="3"/>
  <c r="LN11" i="3"/>
  <c r="LL11" i="3"/>
  <c r="LP11" i="3"/>
  <c r="LR11" i="3"/>
  <c r="LF22" i="3"/>
  <c r="LL22" i="3"/>
  <c r="LN22" i="3"/>
  <c r="LP22" i="3"/>
  <c r="LR22" i="3"/>
  <c r="CP5" i="4"/>
  <c r="FV5" i="4"/>
  <c r="FV28" i="4" s="1"/>
  <c r="GK28" i="4" s="1"/>
  <c r="CQ5" i="4"/>
  <c r="GK5" i="4" s="1"/>
  <c r="CQ28" i="4"/>
  <c r="CP4" i="4"/>
  <c r="BG4" i="2"/>
  <c r="BO28" i="2" s="1"/>
  <c r="BG5" i="2"/>
  <c r="BQ28" i="2" s="1"/>
  <c r="LB25" i="1"/>
  <c r="LD25" i="1"/>
  <c r="LB22" i="1"/>
  <c r="LD22" i="1"/>
  <c r="LB18" i="1"/>
  <c r="LD18" i="1"/>
  <c r="LR18" i="1"/>
  <c r="LL18" i="1"/>
  <c r="LN18" i="1"/>
  <c r="LB19" i="1"/>
  <c r="LD19" i="1"/>
  <c r="LB20" i="1"/>
  <c r="LD20" i="1"/>
  <c r="LB10" i="1"/>
  <c r="LD10" i="1"/>
  <c r="LB26" i="1"/>
  <c r="LD26" i="1"/>
  <c r="LB9" i="1"/>
  <c r="LD9" i="1"/>
  <c r="LB15" i="1"/>
  <c r="LD15" i="1"/>
  <c r="LB23" i="1"/>
  <c r="LD23" i="1"/>
  <c r="LB13" i="1"/>
  <c r="LD13" i="1"/>
  <c r="LB16" i="1"/>
  <c r="LR16" i="1" s="1"/>
  <c r="LD16" i="1"/>
  <c r="LB12" i="1"/>
  <c r="LD12" i="1"/>
  <c r="LN16" i="1"/>
  <c r="LF16" i="1"/>
  <c r="LP16" i="1"/>
  <c r="LL16" i="1"/>
  <c r="LB14" i="1"/>
  <c r="LD14" i="1"/>
  <c r="LB21" i="1"/>
  <c r="LR21" i="1" s="1"/>
  <c r="LD21" i="1"/>
  <c r="IV4" i="2"/>
  <c r="IU28" i="2"/>
  <c r="IW4" i="2"/>
  <c r="IW26" i="2"/>
  <c r="IV26" i="2"/>
  <c r="LF7" i="1"/>
  <c r="LR7" i="1"/>
  <c r="LL7" i="1"/>
  <c r="LN7" i="1"/>
  <c r="LD7" i="1"/>
  <c r="LP7" i="1"/>
  <c r="IW20" i="2"/>
  <c r="IV20" i="2"/>
  <c r="IW18" i="2"/>
  <c r="IV18" i="2"/>
  <c r="LB8" i="1"/>
  <c r="LD8" i="1"/>
  <c r="LB24" i="1"/>
  <c r="LD24" i="1"/>
  <c r="MX8" i="1"/>
  <c r="MX11" i="1"/>
  <c r="IV11" i="2"/>
  <c r="IW11" i="2"/>
  <c r="IV22" i="2"/>
  <c r="IW22" i="2"/>
  <c r="IV6" i="2"/>
  <c r="IW6" i="2"/>
  <c r="IV13" i="2"/>
  <c r="IW13" i="2"/>
  <c r="IV16" i="2"/>
  <c r="IW16" i="2"/>
  <c r="IW25" i="2"/>
  <c r="IV25" i="2"/>
  <c r="IW5" i="2"/>
  <c r="IV5" i="2"/>
  <c r="IW12" i="2"/>
  <c r="IV12" i="2"/>
  <c r="IW19" i="2"/>
  <c r="IV19" i="2"/>
  <c r="IW9" i="2"/>
  <c r="IV9" i="2"/>
  <c r="IW10" i="2"/>
  <c r="IV10" i="2"/>
  <c r="IW21" i="2"/>
  <c r="IV21" i="2"/>
  <c r="IW7" i="2"/>
  <c r="IV7" i="2"/>
  <c r="LB17" i="1"/>
  <c r="LD17" i="1"/>
  <c r="LB11" i="1"/>
  <c r="LD11" i="1"/>
  <c r="DY17" i="2"/>
  <c r="CM17" i="2"/>
  <c r="CN17" i="2" s="1"/>
  <c r="CO17" i="2" s="1"/>
  <c r="CQ17" i="2" s="1"/>
  <c r="GK17" i="2" s="1"/>
  <c r="P16" i="1"/>
  <c r="MT16" i="1"/>
  <c r="MU16" i="1" s="1"/>
  <c r="O16" i="1"/>
  <c r="R16" i="1" s="1"/>
  <c r="Q17" i="1"/>
  <c r="O17" i="1"/>
  <c r="R17" i="1" s="1"/>
  <c r="P17" i="1"/>
  <c r="CM22" i="2"/>
  <c r="CN22" i="2" s="1"/>
  <c r="CO22" i="2" s="1"/>
  <c r="DY22" i="2"/>
  <c r="DL22" i="2"/>
  <c r="CQ13" i="2"/>
  <c r="GK13" i="2" s="1"/>
  <c r="FV13" i="2"/>
  <c r="CM12" i="2"/>
  <c r="CN12" i="2" s="1"/>
  <c r="CO12" i="2" s="1"/>
  <c r="DL12" i="2"/>
  <c r="DY12" i="2"/>
  <c r="DL8" i="2"/>
  <c r="CM8" i="2"/>
  <c r="CN8" i="2" s="1"/>
  <c r="CO8" i="2" s="1"/>
  <c r="DY8" i="2"/>
  <c r="DL27" i="2"/>
  <c r="CM27" i="2"/>
  <c r="CN27" i="2" s="1"/>
  <c r="CO27" i="2" s="1"/>
  <c r="DY27" i="2"/>
  <c r="DL18" i="2"/>
  <c r="CM18" i="2"/>
  <c r="CN18" i="2" s="1"/>
  <c r="CO18" i="2" s="1"/>
  <c r="DY18" i="2"/>
  <c r="P28" i="2"/>
  <c r="DL4" i="2"/>
  <c r="CM4" i="2"/>
  <c r="DY4" i="2"/>
  <c r="DL23" i="2"/>
  <c r="DY23" i="2"/>
  <c r="CM23" i="2"/>
  <c r="CN23" i="2" s="1"/>
  <c r="CO23" i="2" s="1"/>
  <c r="DL25" i="2"/>
  <c r="CM25" i="2"/>
  <c r="CN25" i="2" s="1"/>
  <c r="CO25" i="2" s="1"/>
  <c r="DY25" i="2"/>
  <c r="CM20" i="2"/>
  <c r="CN20" i="2" s="1"/>
  <c r="CO20" i="2" s="1"/>
  <c r="DY20" i="2"/>
  <c r="DL20" i="2"/>
  <c r="CM19" i="2"/>
  <c r="CN19" i="2" s="1"/>
  <c r="CO19" i="2" s="1"/>
  <c r="DL19" i="2"/>
  <c r="DY19" i="2"/>
  <c r="AV28" i="2"/>
  <c r="CM6" i="2"/>
  <c r="CN6" i="2" s="1"/>
  <c r="CO6" i="2" s="1"/>
  <c r="DL6" i="2"/>
  <c r="DY6" i="2"/>
  <c r="CM26" i="2"/>
  <c r="CN26" i="2" s="1"/>
  <c r="CO26" i="2" s="1"/>
  <c r="DL26" i="2"/>
  <c r="DY26" i="2"/>
  <c r="DY5" i="2"/>
  <c r="DL5" i="2"/>
  <c r="CM5" i="2"/>
  <c r="CN5" i="2" s="1"/>
  <c r="CO5" i="2" s="1"/>
  <c r="DL14" i="2"/>
  <c r="CM14" i="2"/>
  <c r="CN14" i="2" s="1"/>
  <c r="CO14" i="2" s="1"/>
  <c r="DY14" i="2"/>
  <c r="DL10" i="2"/>
  <c r="CM10" i="2"/>
  <c r="CN10" i="2" s="1"/>
  <c r="CO10" i="2" s="1"/>
  <c r="DY10" i="2"/>
  <c r="CM21" i="2"/>
  <c r="CN21" i="2" s="1"/>
  <c r="CO21" i="2" s="1"/>
  <c r="DL21" i="2"/>
  <c r="DY21" i="2"/>
  <c r="CM15" i="2"/>
  <c r="CN15" i="2" s="1"/>
  <c r="CO15" i="2" s="1"/>
  <c r="DL15" i="2"/>
  <c r="DY15" i="2"/>
  <c r="DY24" i="2"/>
  <c r="CM24" i="2"/>
  <c r="CN24" i="2" s="1"/>
  <c r="CO24" i="2" s="1"/>
  <c r="DL24" i="2"/>
  <c r="JM8" i="2"/>
  <c r="JL8" i="2"/>
  <c r="CM7" i="2"/>
  <c r="CN7" i="2" s="1"/>
  <c r="CO7" i="2" s="1"/>
  <c r="DL7" i="2"/>
  <c r="DY7" i="2"/>
  <c r="DL11" i="2"/>
  <c r="CM11" i="2"/>
  <c r="CN11" i="2" s="1"/>
  <c r="CO11" i="2" s="1"/>
  <c r="DY11" i="2"/>
  <c r="CM9" i="2"/>
  <c r="CN9" i="2" s="1"/>
  <c r="CO9" i="2" s="1"/>
  <c r="DY9" i="2"/>
  <c r="DL9" i="2"/>
  <c r="DL16" i="2"/>
  <c r="CM16" i="2"/>
  <c r="CN16" i="2" s="1"/>
  <c r="CO16" i="2" s="1"/>
  <c r="DY16" i="2"/>
  <c r="MU17" i="1"/>
  <c r="MW17" i="1"/>
  <c r="MX17" i="1" s="1"/>
  <c r="NE17" i="1"/>
  <c r="NF17" i="1" s="1"/>
  <c r="NG17" i="1" s="1"/>
  <c r="JH27" i="1"/>
  <c r="LK28" i="1"/>
  <c r="K19" i="1"/>
  <c r="LS7" i="1"/>
  <c r="JQ6" i="1"/>
  <c r="MD6" i="1"/>
  <c r="J20" i="1"/>
  <c r="G20" i="1"/>
  <c r="BZ18" i="1" s="1"/>
  <c r="CA18" i="1" s="1"/>
  <c r="BY18" i="1"/>
  <c r="CB18" i="1" s="1"/>
  <c r="CC18" i="1" s="1"/>
  <c r="F21" i="1"/>
  <c r="LC28" i="1"/>
  <c r="IZ27" i="1"/>
  <c r="AG15" i="1" s="1"/>
  <c r="AG17" i="1" s="1"/>
  <c r="JP26" i="1"/>
  <c r="K14" i="1"/>
  <c r="AI20" i="1"/>
  <c r="AI21" i="1"/>
  <c r="LS16" i="1"/>
  <c r="MD15" i="1"/>
  <c r="MG15" i="1" s="1"/>
  <c r="JQ15" i="1"/>
  <c r="BZ7" i="1"/>
  <c r="CA7" i="1" s="1"/>
  <c r="R7" i="1"/>
  <c r="IQ27" i="1"/>
  <c r="IQ28" i="1"/>
  <c r="LE28" i="1"/>
  <c r="JB27" i="1"/>
  <c r="K15" i="1"/>
  <c r="KT26" i="1"/>
  <c r="MD12" i="1"/>
  <c r="MG12" i="1" s="1"/>
  <c r="JQ12" i="1"/>
  <c r="LS13" i="1"/>
  <c r="JQ20" i="1"/>
  <c r="LS21" i="1"/>
  <c r="MD20" i="1"/>
  <c r="MG20" i="1" s="1"/>
  <c r="JQ11" i="1"/>
  <c r="LS12" i="1"/>
  <c r="MD11" i="1"/>
  <c r="MG11" i="1" s="1"/>
  <c r="F12" i="1"/>
  <c r="J12" i="1" s="1"/>
  <c r="BY9" i="1"/>
  <c r="CB9" i="1" s="1"/>
  <c r="CC9" i="1" s="1"/>
  <c r="G9" i="1"/>
  <c r="Q9" i="1"/>
  <c r="LS11" i="1"/>
  <c r="MD10" i="1"/>
  <c r="MG10" i="1" s="1"/>
  <c r="JQ10" i="1"/>
  <c r="LS14" i="1"/>
  <c r="MD13" i="1"/>
  <c r="MG13" i="1" s="1"/>
  <c r="JQ13" i="1"/>
  <c r="JN27" i="1"/>
  <c r="LQ28" i="1"/>
  <c r="K20" i="1"/>
  <c r="LS20" i="1"/>
  <c r="JQ19" i="1"/>
  <c r="MD19" i="1"/>
  <c r="MG19" i="1" s="1"/>
  <c r="M10" i="1"/>
  <c r="L10" i="1"/>
  <c r="K12" i="1"/>
  <c r="MD16" i="1"/>
  <c r="MG16" i="1" s="1"/>
  <c r="LS17" i="1"/>
  <c r="JQ16" i="1"/>
  <c r="H22" i="1"/>
  <c r="I12" i="1"/>
  <c r="LO28" i="1"/>
  <c r="JL27" i="1"/>
  <c r="K18" i="1"/>
  <c r="K21" i="1" s="1"/>
  <c r="LM28" i="1"/>
  <c r="JJ27" i="1"/>
  <c r="ME7" i="7" l="1"/>
  <c r="KC7" i="7"/>
  <c r="N15" i="7"/>
  <c r="C5" i="8"/>
  <c r="LF28" i="7"/>
  <c r="L22" i="7"/>
  <c r="M22" i="7"/>
  <c r="AH17" i="7"/>
  <c r="AH19" i="7"/>
  <c r="AH16" i="7"/>
  <c r="L21" i="7"/>
  <c r="M21" i="7"/>
  <c r="Z14" i="7"/>
  <c r="Y14" i="7"/>
  <c r="X14" i="7"/>
  <c r="KM6" i="7"/>
  <c r="KK6" i="7"/>
  <c r="LT28" i="7"/>
  <c r="KC26" i="7"/>
  <c r="KK26" i="7" s="1"/>
  <c r="AL4" i="8"/>
  <c r="AL6" i="8" s="1"/>
  <c r="O14" i="7"/>
  <c r="R14" i="7" s="1"/>
  <c r="P14" i="7"/>
  <c r="Q14" i="7"/>
  <c r="MT14" i="7"/>
  <c r="R9" i="7"/>
  <c r="BZ9" i="7"/>
  <c r="CA9" i="7" s="1"/>
  <c r="J12" i="7"/>
  <c r="G12" i="7"/>
  <c r="BZ11" i="7" s="1"/>
  <c r="CA11" i="7" s="1"/>
  <c r="F22" i="7"/>
  <c r="BY11" i="7"/>
  <c r="CB11" i="7" s="1"/>
  <c r="CC11" i="7" s="1"/>
  <c r="KM15" i="7"/>
  <c r="KU15" i="7" s="1"/>
  <c r="MB15" i="7" s="1"/>
  <c r="MH15" i="7" s="1"/>
  <c r="KK15" i="7"/>
  <c r="DJ5" i="8"/>
  <c r="ER5" i="8"/>
  <c r="ME20" i="7"/>
  <c r="KC20" i="7"/>
  <c r="ME17" i="7"/>
  <c r="KC17" i="7"/>
  <c r="ME21" i="7"/>
  <c r="KC21" i="7"/>
  <c r="ME23" i="7"/>
  <c r="KC23" i="7"/>
  <c r="C10" i="8"/>
  <c r="LR28" i="7"/>
  <c r="N20" i="7"/>
  <c r="N19" i="7"/>
  <c r="C9" i="8"/>
  <c r="LL28" i="7"/>
  <c r="C8" i="8"/>
  <c r="LP28" i="7"/>
  <c r="N18" i="7"/>
  <c r="ME9" i="7"/>
  <c r="KC9" i="7"/>
  <c r="KC16" i="7"/>
  <c r="ME16" i="7"/>
  <c r="KC19" i="7"/>
  <c r="ME19" i="7"/>
  <c r="ME25" i="7"/>
  <c r="KC25" i="7"/>
  <c r="ME8" i="7"/>
  <c r="KC8" i="7"/>
  <c r="CP28" i="8"/>
  <c r="ER4" i="8"/>
  <c r="DJ4" i="8"/>
  <c r="DJ9" i="8"/>
  <c r="ER9" i="8"/>
  <c r="DJ17" i="8"/>
  <c r="ER17" i="8"/>
  <c r="DJ19" i="8"/>
  <c r="ER19" i="8"/>
  <c r="DJ20" i="8"/>
  <c r="ER20" i="8"/>
  <c r="DJ26" i="8"/>
  <c r="ER26" i="8"/>
  <c r="ER27" i="8"/>
  <c r="DJ27" i="8"/>
  <c r="ER12" i="8"/>
  <c r="DJ12" i="8"/>
  <c r="ER23" i="8"/>
  <c r="DJ23" i="8"/>
  <c r="ER24" i="8"/>
  <c r="DJ24" i="8"/>
  <c r="ER15" i="8"/>
  <c r="DJ15" i="8"/>
  <c r="ER7" i="8"/>
  <c r="DJ7" i="8"/>
  <c r="ER10" i="8"/>
  <c r="DJ10" i="8"/>
  <c r="ER11" i="8"/>
  <c r="DJ11" i="8"/>
  <c r="ER18" i="8"/>
  <c r="DJ18" i="8"/>
  <c r="DJ25" i="8"/>
  <c r="ER25" i="8"/>
  <c r="ER14" i="8"/>
  <c r="DJ14" i="8"/>
  <c r="DJ16" i="8"/>
  <c r="ER16" i="8"/>
  <c r="ER21" i="8"/>
  <c r="DJ21" i="8"/>
  <c r="ER22" i="8"/>
  <c r="DJ22" i="8"/>
  <c r="ER8" i="8"/>
  <c r="DJ8" i="8"/>
  <c r="ER13" i="8"/>
  <c r="DJ13" i="8"/>
  <c r="ER6" i="8"/>
  <c r="DJ6" i="8"/>
  <c r="LT14" i="7"/>
  <c r="LT15" i="7"/>
  <c r="AG20" i="7"/>
  <c r="AG21" i="7"/>
  <c r="I22" i="5"/>
  <c r="J22" i="5"/>
  <c r="BY20" i="5"/>
  <c r="CB20" i="5" s="1"/>
  <c r="CC20" i="5" s="1"/>
  <c r="G22" i="5"/>
  <c r="BZ20" i="5" s="1"/>
  <c r="CA20" i="5" s="1"/>
  <c r="L22" i="5"/>
  <c r="M22" i="5"/>
  <c r="X14" i="5"/>
  <c r="Y14" i="5"/>
  <c r="Z14" i="5"/>
  <c r="KM6" i="5"/>
  <c r="KK6" i="5"/>
  <c r="KC26" i="5"/>
  <c r="KK26" i="5" s="1"/>
  <c r="LT28" i="5"/>
  <c r="AL4" i="6"/>
  <c r="AL6" i="6" s="1"/>
  <c r="Q14" i="5"/>
  <c r="O14" i="5"/>
  <c r="R14" i="5" s="1"/>
  <c r="P14" i="5"/>
  <c r="MT14" i="5"/>
  <c r="AH17" i="5"/>
  <c r="AH19" i="5"/>
  <c r="AH16" i="5"/>
  <c r="L21" i="5"/>
  <c r="M21" i="5"/>
  <c r="BG4" i="6"/>
  <c r="BO28" i="6" s="1"/>
  <c r="BG5" i="6"/>
  <c r="BQ28" i="6" s="1"/>
  <c r="NE16" i="5"/>
  <c r="NF16" i="5" s="1"/>
  <c r="NG16" i="5" s="1"/>
  <c r="MW16" i="5"/>
  <c r="MX16" i="5" s="1"/>
  <c r="MU16" i="5"/>
  <c r="MU17" i="5"/>
  <c r="MW17" i="5"/>
  <c r="MX17" i="5" s="1"/>
  <c r="NE17" i="5"/>
  <c r="NF17" i="5" s="1"/>
  <c r="NG17" i="5" s="1"/>
  <c r="P21" i="5"/>
  <c r="O21" i="5"/>
  <c r="R21" i="5" s="1"/>
  <c r="Q21" i="5"/>
  <c r="MT21" i="5"/>
  <c r="ER25" i="6"/>
  <c r="DJ25" i="6"/>
  <c r="ER18" i="6"/>
  <c r="DJ18" i="6"/>
  <c r="DJ19" i="6"/>
  <c r="ER19" i="6"/>
  <c r="DJ20" i="6"/>
  <c r="ER20" i="6"/>
  <c r="DJ21" i="6"/>
  <c r="ER21" i="6"/>
  <c r="DJ22" i="6"/>
  <c r="ER22" i="6"/>
  <c r="DJ24" i="6"/>
  <c r="ER24" i="6"/>
  <c r="DJ27" i="6"/>
  <c r="ER27" i="6"/>
  <c r="KK24" i="5"/>
  <c r="KM24" i="5"/>
  <c r="KU24" i="5" s="1"/>
  <c r="MB24" i="5" s="1"/>
  <c r="MH24" i="5" s="1"/>
  <c r="KM8" i="5"/>
  <c r="KU8" i="5" s="1"/>
  <c r="MB8" i="5" s="1"/>
  <c r="MH8" i="5" s="1"/>
  <c r="KK8" i="5"/>
  <c r="KM7" i="5"/>
  <c r="KU7" i="5" s="1"/>
  <c r="MB7" i="5" s="1"/>
  <c r="MH7" i="5" s="1"/>
  <c r="KK7" i="5"/>
  <c r="Q15" i="5"/>
  <c r="MT15" i="5"/>
  <c r="P15" i="5"/>
  <c r="O15" i="5"/>
  <c r="R15" i="5" s="1"/>
  <c r="MT19" i="5"/>
  <c r="Q19" i="5"/>
  <c r="O19" i="5"/>
  <c r="R19" i="5" s="1"/>
  <c r="P19" i="5"/>
  <c r="DZ28" i="6"/>
  <c r="DC9" i="6"/>
  <c r="DC7" i="6"/>
  <c r="O18" i="5"/>
  <c r="R18" i="5" s="1"/>
  <c r="Q18" i="5"/>
  <c r="MT18" i="5"/>
  <c r="P18" i="5"/>
  <c r="O20" i="5"/>
  <c r="R20" i="5" s="1"/>
  <c r="Q20" i="5"/>
  <c r="P20" i="5"/>
  <c r="MT20" i="5"/>
  <c r="EI7" i="6"/>
  <c r="DJ14" i="6"/>
  <c r="ER14" i="6"/>
  <c r="ER26" i="6"/>
  <c r="DJ26" i="6"/>
  <c r="DJ16" i="6"/>
  <c r="ER16" i="6"/>
  <c r="DJ23" i="6"/>
  <c r="ER23" i="6"/>
  <c r="KK15" i="5"/>
  <c r="KM15" i="5"/>
  <c r="KU15" i="5" s="1"/>
  <c r="MB15" i="5" s="1"/>
  <c r="MH15" i="5" s="1"/>
  <c r="DJ6" i="6"/>
  <c r="ER6" i="6"/>
  <c r="ER9" i="6"/>
  <c r="DJ9" i="6"/>
  <c r="DJ8" i="6"/>
  <c r="ER8" i="6"/>
  <c r="ER15" i="6"/>
  <c r="DJ15" i="6"/>
  <c r="CP28" i="6"/>
  <c r="ER4" i="6"/>
  <c r="DJ4" i="6"/>
  <c r="ER13" i="6"/>
  <c r="DJ13" i="6"/>
  <c r="DJ10" i="6"/>
  <c r="ER10" i="6"/>
  <c r="ER5" i="6"/>
  <c r="DJ5" i="6"/>
  <c r="ER12" i="6"/>
  <c r="DJ12" i="6"/>
  <c r="ER11" i="6"/>
  <c r="DJ11" i="6"/>
  <c r="DJ7" i="6"/>
  <c r="ER7" i="6"/>
  <c r="ER17" i="6"/>
  <c r="DJ17" i="6"/>
  <c r="ME26" i="5"/>
  <c r="FV28" i="6"/>
  <c r="GK28" i="6" s="1"/>
  <c r="AG20" i="5"/>
  <c r="AG21" i="5"/>
  <c r="L22" i="3"/>
  <c r="M22" i="3"/>
  <c r="Z14" i="3"/>
  <c r="Y14" i="3"/>
  <c r="X14" i="3"/>
  <c r="AH17" i="3"/>
  <c r="AH19" i="3"/>
  <c r="AH20" i="3" s="1"/>
  <c r="AH16" i="3"/>
  <c r="M21" i="3"/>
  <c r="L21" i="3"/>
  <c r="BQ4" i="4"/>
  <c r="BQ5" i="4"/>
  <c r="BQ20" i="4"/>
  <c r="BQ24" i="4"/>
  <c r="BQ26" i="4"/>
  <c r="BQ21" i="4"/>
  <c r="BQ23" i="4"/>
  <c r="BQ25" i="4"/>
  <c r="BQ27" i="4"/>
  <c r="BQ14" i="4"/>
  <c r="BQ22" i="4"/>
  <c r="BQ6" i="4"/>
  <c r="BQ7" i="4"/>
  <c r="BQ8" i="4"/>
  <c r="BQ9" i="4"/>
  <c r="BQ10" i="4"/>
  <c r="BQ11" i="4"/>
  <c r="BQ12" i="4"/>
  <c r="BQ16" i="4"/>
  <c r="BQ17" i="4"/>
  <c r="BQ13" i="4"/>
  <c r="BQ18" i="4"/>
  <c r="BQ19" i="4"/>
  <c r="BQ15" i="4"/>
  <c r="LD28" i="3"/>
  <c r="C4" i="4"/>
  <c r="N14" i="3"/>
  <c r="AG21" i="3"/>
  <c r="KC6" i="3"/>
  <c r="ME6" i="3"/>
  <c r="LT8" i="3"/>
  <c r="LF27" i="3"/>
  <c r="LT27" i="3" s="1"/>
  <c r="ER5" i="4"/>
  <c r="DJ5" i="4"/>
  <c r="CP28" i="4"/>
  <c r="DJ4" i="4"/>
  <c r="ER4" i="4"/>
  <c r="LT10" i="3"/>
  <c r="LT15" i="3"/>
  <c r="LT21" i="3"/>
  <c r="LT16" i="3"/>
  <c r="LT24" i="3"/>
  <c r="LT17" i="3"/>
  <c r="LT20" i="3"/>
  <c r="LT23" i="3"/>
  <c r="LT12" i="3"/>
  <c r="LT26" i="3"/>
  <c r="LT13" i="3"/>
  <c r="LL27" i="3"/>
  <c r="LN27" i="3"/>
  <c r="LN28" i="3" s="1"/>
  <c r="LP27" i="3"/>
  <c r="LR27" i="3"/>
  <c r="LT14" i="3"/>
  <c r="LT18" i="3"/>
  <c r="LT19" i="3"/>
  <c r="LT25" i="3"/>
  <c r="LT11" i="3"/>
  <c r="LT22" i="3"/>
  <c r="LT9" i="3"/>
  <c r="BQ4" i="2"/>
  <c r="BQ11" i="2"/>
  <c r="BQ8" i="2"/>
  <c r="BQ17" i="2"/>
  <c r="BQ19" i="2"/>
  <c r="BQ5" i="2"/>
  <c r="BQ20" i="2"/>
  <c r="BQ22" i="2"/>
  <c r="BQ16" i="2"/>
  <c r="BQ25" i="2"/>
  <c r="BQ9" i="2"/>
  <c r="BQ15" i="2"/>
  <c r="BQ26" i="2"/>
  <c r="BQ24" i="2"/>
  <c r="BQ10" i="2"/>
  <c r="BQ7" i="2"/>
  <c r="BQ13" i="2"/>
  <c r="BQ12" i="2"/>
  <c r="BQ21" i="2"/>
  <c r="BQ23" i="2"/>
  <c r="BQ27" i="2"/>
  <c r="BQ14" i="2"/>
  <c r="BQ6" i="2"/>
  <c r="BQ18" i="2"/>
  <c r="AH15" i="1"/>
  <c r="AH17" i="1" s="1"/>
  <c r="CZ10" i="1"/>
  <c r="LR25" i="1"/>
  <c r="LF25" i="1"/>
  <c r="LP25" i="1"/>
  <c r="LL25" i="1"/>
  <c r="LN25" i="1"/>
  <c r="LF22" i="1"/>
  <c r="LL22" i="1"/>
  <c r="LP22" i="1"/>
  <c r="LN22" i="1"/>
  <c r="LR22" i="1"/>
  <c r="LL8" i="1"/>
  <c r="LN8" i="1"/>
  <c r="LP18" i="1"/>
  <c r="LF18" i="1"/>
  <c r="LL19" i="1"/>
  <c r="LF19" i="1"/>
  <c r="LR19" i="1"/>
  <c r="LP19" i="1"/>
  <c r="LN19" i="1"/>
  <c r="LN20" i="1"/>
  <c r="LF20" i="1"/>
  <c r="LR20" i="1"/>
  <c r="LL20" i="1"/>
  <c r="LP20" i="1"/>
  <c r="LL10" i="1"/>
  <c r="LR10" i="1"/>
  <c r="LF10" i="1"/>
  <c r="LP10" i="1"/>
  <c r="LN10" i="1"/>
  <c r="LL26" i="1"/>
  <c r="LN26" i="1"/>
  <c r="LP26" i="1"/>
  <c r="LR26" i="1"/>
  <c r="LF26" i="1"/>
  <c r="LL9" i="1"/>
  <c r="LP9" i="1"/>
  <c r="LF9" i="1"/>
  <c r="LR9" i="1"/>
  <c r="LN9" i="1"/>
  <c r="LR15" i="1"/>
  <c r="LL15" i="1"/>
  <c r="LF15" i="1"/>
  <c r="LN15" i="1"/>
  <c r="LP15" i="1"/>
  <c r="LL23" i="1"/>
  <c r="LR23" i="1"/>
  <c r="LF23" i="1"/>
  <c r="LN23" i="1"/>
  <c r="LP23" i="1"/>
  <c r="LT16" i="1"/>
  <c r="LT7" i="1"/>
  <c r="LD27" i="1"/>
  <c r="LR13" i="1"/>
  <c r="LF13" i="1"/>
  <c r="LN13" i="1"/>
  <c r="LL13" i="1"/>
  <c r="LP13" i="1"/>
  <c r="LP12" i="1"/>
  <c r="LR12" i="1"/>
  <c r="LF14" i="1"/>
  <c r="LN14" i="1"/>
  <c r="LL12" i="1"/>
  <c r="LF12" i="1"/>
  <c r="LN12" i="1"/>
  <c r="LL14" i="1"/>
  <c r="LP14" i="1"/>
  <c r="LR14" i="1"/>
  <c r="LL21" i="1"/>
  <c r="LP21" i="1"/>
  <c r="LF21" i="1"/>
  <c r="LN21" i="1"/>
  <c r="LP8" i="1"/>
  <c r="LR8" i="1"/>
  <c r="LF8" i="1"/>
  <c r="LL24" i="1"/>
  <c r="LN24" i="1"/>
  <c r="LF24" i="1"/>
  <c r="LP24" i="1"/>
  <c r="LR24" i="1"/>
  <c r="IV28" i="2"/>
  <c r="LP17" i="1"/>
  <c r="LF17" i="1"/>
  <c r="LL17" i="1"/>
  <c r="LN17" i="1"/>
  <c r="LR17" i="1"/>
  <c r="LP11" i="1"/>
  <c r="LR11" i="1"/>
  <c r="LF11" i="1"/>
  <c r="LN11" i="1"/>
  <c r="LL11" i="1"/>
  <c r="IW28" i="2"/>
  <c r="FV17" i="2"/>
  <c r="NE16" i="1"/>
  <c r="NF16" i="1" s="1"/>
  <c r="NG16" i="1" s="1"/>
  <c r="MW16" i="1"/>
  <c r="MX16" i="1" s="1"/>
  <c r="FV14" i="2"/>
  <c r="CQ14" i="2"/>
  <c r="GK14" i="2" s="1"/>
  <c r="FV16" i="2"/>
  <c r="CQ16" i="2"/>
  <c r="GK16" i="2" s="1"/>
  <c r="FV10" i="2"/>
  <c r="CQ10" i="2"/>
  <c r="GK10" i="2" s="1"/>
  <c r="FV27" i="2"/>
  <c r="CQ27" i="2"/>
  <c r="GK27" i="2" s="1"/>
  <c r="CQ5" i="2"/>
  <c r="GK5" i="2" s="1"/>
  <c r="FV5" i="2"/>
  <c r="FV26" i="2"/>
  <c r="CQ26" i="2"/>
  <c r="GK26" i="2" s="1"/>
  <c r="FV19" i="2"/>
  <c r="CQ19" i="2"/>
  <c r="GK19" i="2" s="1"/>
  <c r="FV23" i="2"/>
  <c r="CQ23" i="2"/>
  <c r="GK23" i="2" s="1"/>
  <c r="CQ25" i="2"/>
  <c r="GK25" i="2" s="1"/>
  <c r="FV25" i="2"/>
  <c r="CQ12" i="2"/>
  <c r="GK12" i="2" s="1"/>
  <c r="FV12" i="2"/>
  <c r="FV15" i="2"/>
  <c r="CQ15" i="2"/>
  <c r="GK15" i="2" s="1"/>
  <c r="FV8" i="2"/>
  <c r="CQ22" i="2"/>
  <c r="GK22" i="2" s="1"/>
  <c r="FV22" i="2"/>
  <c r="FV6" i="2"/>
  <c r="CQ6" i="2"/>
  <c r="GK6" i="2" s="1"/>
  <c r="FV20" i="2"/>
  <c r="CQ20" i="2"/>
  <c r="GK20" i="2" s="1"/>
  <c r="DY28" i="2"/>
  <c r="FV7" i="2"/>
  <c r="CQ7" i="2"/>
  <c r="GK7" i="2" s="1"/>
  <c r="FV9" i="2"/>
  <c r="CQ9" i="2"/>
  <c r="GK9" i="2" s="1"/>
  <c r="CM28" i="2"/>
  <c r="CN4" i="2"/>
  <c r="CO4" i="2" s="1"/>
  <c r="FV18" i="2"/>
  <c r="CQ18" i="2"/>
  <c r="GK18" i="2" s="1"/>
  <c r="FV24" i="2"/>
  <c r="CQ24" i="2"/>
  <c r="GK24" i="2" s="1"/>
  <c r="FV11" i="2"/>
  <c r="CQ11" i="2"/>
  <c r="GK11" i="2" s="1"/>
  <c r="FV21" i="2"/>
  <c r="CQ21" i="2"/>
  <c r="GK21" i="2" s="1"/>
  <c r="DL28" i="2"/>
  <c r="M19" i="1"/>
  <c r="L19" i="1"/>
  <c r="M18" i="1"/>
  <c r="L18" i="1"/>
  <c r="K22" i="1"/>
  <c r="MD26" i="1"/>
  <c r="MG6" i="1"/>
  <c r="BZ9" i="1"/>
  <c r="CA9" i="1" s="1"/>
  <c r="R9" i="1"/>
  <c r="AH19" i="1"/>
  <c r="AH20" i="1" s="1"/>
  <c r="AH16" i="1"/>
  <c r="M15" i="1"/>
  <c r="L15" i="1"/>
  <c r="L14" i="1"/>
  <c r="M14" i="1"/>
  <c r="L20" i="1"/>
  <c r="M20" i="1"/>
  <c r="LS28" i="1"/>
  <c r="JQ26" i="1"/>
  <c r="JP27" i="1"/>
  <c r="BY19" i="1"/>
  <c r="CB19" i="1" s="1"/>
  <c r="CC19" i="1" s="1"/>
  <c r="G21" i="1"/>
  <c r="BZ19" i="1" s="1"/>
  <c r="CA19" i="1" s="1"/>
  <c r="J21" i="1"/>
  <c r="F22" i="1"/>
  <c r="G12" i="1"/>
  <c r="BZ11" i="1" s="1"/>
  <c r="CA11" i="1" s="1"/>
  <c r="BY11" i="1"/>
  <c r="CB11" i="1" s="1"/>
  <c r="CC11" i="1" s="1"/>
  <c r="AG19" i="1"/>
  <c r="AG20" i="1" s="1"/>
  <c r="AG16" i="1"/>
  <c r="I22" i="1"/>
  <c r="M12" i="1"/>
  <c r="L12" i="1"/>
  <c r="KM7" i="7" l="1"/>
  <c r="KU7" i="7" s="1"/>
  <c r="MB7" i="7" s="1"/>
  <c r="MH7" i="7" s="1"/>
  <c r="KK7" i="7"/>
  <c r="O15" i="7"/>
  <c r="R15" i="7" s="1"/>
  <c r="P15" i="7"/>
  <c r="Q15" i="7"/>
  <c r="MT15" i="7"/>
  <c r="Z15" i="7"/>
  <c r="Z16" i="7"/>
  <c r="Y15" i="7"/>
  <c r="Y16" i="7"/>
  <c r="AA14" i="7"/>
  <c r="X15" i="7"/>
  <c r="X16" i="7"/>
  <c r="KU6" i="7"/>
  <c r="MB6" i="7" s="1"/>
  <c r="AW6" i="8"/>
  <c r="AX6" i="8" s="1"/>
  <c r="AW7" i="8"/>
  <c r="AX7" i="8" s="1"/>
  <c r="AW12" i="8"/>
  <c r="AX12" i="8" s="1"/>
  <c r="AW13" i="8"/>
  <c r="AX13" i="8" s="1"/>
  <c r="AW14" i="8"/>
  <c r="AX14" i="8" s="1"/>
  <c r="AW15" i="8"/>
  <c r="AX15" i="8" s="1"/>
  <c r="AW16" i="8"/>
  <c r="AX16" i="8" s="1"/>
  <c r="AW17" i="8"/>
  <c r="AX17" i="8" s="1"/>
  <c r="AW11" i="8"/>
  <c r="AX11" i="8" s="1"/>
  <c r="AW18" i="8"/>
  <c r="AX18" i="8" s="1"/>
  <c r="AW19" i="8"/>
  <c r="AX19" i="8" s="1"/>
  <c r="AW20" i="8"/>
  <c r="AX20" i="8" s="1"/>
  <c r="AW21" i="8"/>
  <c r="AX21" i="8" s="1"/>
  <c r="AW22" i="8"/>
  <c r="AX22" i="8" s="1"/>
  <c r="AW23" i="8"/>
  <c r="AX23" i="8" s="1"/>
  <c r="AW8" i="8"/>
  <c r="AX8" i="8" s="1"/>
  <c r="AW25" i="8"/>
  <c r="AX25" i="8" s="1"/>
  <c r="AW26" i="8"/>
  <c r="AX26" i="8" s="1"/>
  <c r="AW27" i="8"/>
  <c r="AX27" i="8" s="1"/>
  <c r="AW9" i="8"/>
  <c r="AX9" i="8" s="1"/>
  <c r="AW10" i="8"/>
  <c r="AX10" i="8" s="1"/>
  <c r="AW24" i="8"/>
  <c r="AX24" i="8" s="1"/>
  <c r="AW4" i="8"/>
  <c r="AW5" i="8"/>
  <c r="AX5" i="8" s="1"/>
  <c r="MU14" i="7"/>
  <c r="MW14" i="7"/>
  <c r="NE14" i="7"/>
  <c r="NF14" i="7" s="1"/>
  <c r="NG14" i="7" s="1"/>
  <c r="J22" i="7"/>
  <c r="G22" i="7"/>
  <c r="BZ20" i="7" s="1"/>
  <c r="CA20" i="7" s="1"/>
  <c r="BY20" i="7"/>
  <c r="CB20" i="7" s="1"/>
  <c r="CC20" i="7" s="1"/>
  <c r="KK20" i="7"/>
  <c r="KM20" i="7"/>
  <c r="KU20" i="7" s="1"/>
  <c r="MB20" i="7" s="1"/>
  <c r="MH20" i="7" s="1"/>
  <c r="KK17" i="7"/>
  <c r="KM17" i="7"/>
  <c r="KU17" i="7" s="1"/>
  <c r="MB17" i="7" s="1"/>
  <c r="MH17" i="7" s="1"/>
  <c r="KK21" i="7"/>
  <c r="KM21" i="7"/>
  <c r="KU21" i="7" s="1"/>
  <c r="MB21" i="7" s="1"/>
  <c r="MH21" i="7" s="1"/>
  <c r="KK23" i="7"/>
  <c r="KM23" i="7"/>
  <c r="KU23" i="7" s="1"/>
  <c r="MB23" i="7" s="1"/>
  <c r="MH23" i="7" s="1"/>
  <c r="EI7" i="8"/>
  <c r="MT20" i="7"/>
  <c r="Q20" i="7"/>
  <c r="P20" i="7"/>
  <c r="O20" i="7"/>
  <c r="R20" i="7" s="1"/>
  <c r="MT19" i="7"/>
  <c r="Q19" i="7"/>
  <c r="P19" i="7"/>
  <c r="O19" i="7"/>
  <c r="R19" i="7" s="1"/>
  <c r="DZ28" i="8"/>
  <c r="DC7" i="8"/>
  <c r="DC9" i="8"/>
  <c r="MT18" i="7"/>
  <c r="Q18" i="7"/>
  <c r="P18" i="7"/>
  <c r="O18" i="7"/>
  <c r="R18" i="7" s="1"/>
  <c r="N21" i="7"/>
  <c r="KK9" i="7"/>
  <c r="KM9" i="7"/>
  <c r="KU9" i="7" s="1"/>
  <c r="MB9" i="7" s="1"/>
  <c r="MH9" i="7" s="1"/>
  <c r="KK16" i="7"/>
  <c r="KM16" i="7"/>
  <c r="KU16" i="7" s="1"/>
  <c r="MB16" i="7" s="1"/>
  <c r="MH16" i="7" s="1"/>
  <c r="KK19" i="7"/>
  <c r="KM19" i="7"/>
  <c r="KU19" i="7" s="1"/>
  <c r="MB19" i="7" s="1"/>
  <c r="MH19" i="7" s="1"/>
  <c r="KK25" i="7"/>
  <c r="KM25" i="7"/>
  <c r="KU25" i="7" s="1"/>
  <c r="MB25" i="7" s="1"/>
  <c r="MH25" i="7" s="1"/>
  <c r="KK8" i="7"/>
  <c r="KM8" i="7"/>
  <c r="ER28" i="8"/>
  <c r="DJ28" i="8"/>
  <c r="KC13" i="7"/>
  <c r="ME13" i="7"/>
  <c r="KC14" i="7"/>
  <c r="ME14" i="7"/>
  <c r="ME26" i="7"/>
  <c r="AH20" i="7"/>
  <c r="AH21" i="7"/>
  <c r="X15" i="5"/>
  <c r="X16" i="5"/>
  <c r="AA14" i="5"/>
  <c r="Y16" i="5"/>
  <c r="Y15" i="5"/>
  <c r="Z15" i="5"/>
  <c r="Z16" i="5"/>
  <c r="KM26" i="5"/>
  <c r="KU6" i="5"/>
  <c r="MB6" i="5" s="1"/>
  <c r="AW6" i="6"/>
  <c r="AX6" i="6" s="1"/>
  <c r="AW7" i="6"/>
  <c r="AX7" i="6" s="1"/>
  <c r="AW8" i="6"/>
  <c r="AX8" i="6" s="1"/>
  <c r="AW9" i="6"/>
  <c r="AX9" i="6" s="1"/>
  <c r="AW10" i="6"/>
  <c r="AX10" i="6" s="1"/>
  <c r="AW4" i="6"/>
  <c r="AW11" i="6"/>
  <c r="AX11" i="6" s="1"/>
  <c r="AW12" i="6"/>
  <c r="AX12" i="6" s="1"/>
  <c r="AW13" i="6"/>
  <c r="AX13" i="6" s="1"/>
  <c r="AW14" i="6"/>
  <c r="AX14" i="6" s="1"/>
  <c r="AW15" i="6"/>
  <c r="AX15" i="6" s="1"/>
  <c r="AW16" i="6"/>
  <c r="AX16" i="6" s="1"/>
  <c r="AW17" i="6"/>
  <c r="AX17" i="6" s="1"/>
  <c r="AW18" i="6"/>
  <c r="AX18" i="6" s="1"/>
  <c r="AW19" i="6"/>
  <c r="AX19" i="6" s="1"/>
  <c r="AW27" i="6"/>
  <c r="AX27" i="6" s="1"/>
  <c r="AW20" i="6"/>
  <c r="AX20" i="6" s="1"/>
  <c r="AW21" i="6"/>
  <c r="AX21" i="6" s="1"/>
  <c r="AW22" i="6"/>
  <c r="AX22" i="6" s="1"/>
  <c r="AW23" i="6"/>
  <c r="AX23" i="6" s="1"/>
  <c r="AW24" i="6"/>
  <c r="AX24" i="6" s="1"/>
  <c r="AW25" i="6"/>
  <c r="AX25" i="6" s="1"/>
  <c r="AW26" i="6"/>
  <c r="AX26" i="6" s="1"/>
  <c r="AW5" i="6"/>
  <c r="AX5" i="6" s="1"/>
  <c r="MU14" i="5"/>
  <c r="MW14" i="5"/>
  <c r="NE14" i="5"/>
  <c r="NF14" i="5" s="1"/>
  <c r="NG14" i="5" s="1"/>
  <c r="AH21" i="5"/>
  <c r="AH20" i="5"/>
  <c r="BQ4" i="6"/>
  <c r="BQ25" i="6"/>
  <c r="BQ27" i="6"/>
  <c r="BQ26" i="6"/>
  <c r="BQ5" i="6"/>
  <c r="BQ10" i="6"/>
  <c r="BQ11" i="6"/>
  <c r="BQ12" i="6"/>
  <c r="BQ13" i="6"/>
  <c r="BQ14" i="6"/>
  <c r="BQ7" i="6"/>
  <c r="BQ8" i="6"/>
  <c r="BQ9" i="6"/>
  <c r="BQ15" i="6"/>
  <c r="BQ16" i="6"/>
  <c r="BQ17" i="6"/>
  <c r="BQ6" i="6"/>
  <c r="BQ18" i="6"/>
  <c r="BQ19" i="6"/>
  <c r="BQ20" i="6"/>
  <c r="BQ21" i="6"/>
  <c r="BQ22" i="6"/>
  <c r="BQ23" i="6"/>
  <c r="BQ24" i="6"/>
  <c r="MT24" i="5"/>
  <c r="NE24" i="5" s="1"/>
  <c r="NF24" i="5" s="1"/>
  <c r="NG24" i="5" s="1"/>
  <c r="NE21" i="5"/>
  <c r="NF21" i="5" s="1"/>
  <c r="NG21" i="5" s="1"/>
  <c r="MU21" i="5"/>
  <c r="MU15" i="5"/>
  <c r="MW15" i="5"/>
  <c r="MX15" i="5" s="1"/>
  <c r="NE15" i="5"/>
  <c r="NF15" i="5" s="1"/>
  <c r="NG15" i="5" s="1"/>
  <c r="MU19" i="5"/>
  <c r="NE19" i="5"/>
  <c r="NF19" i="5" s="1"/>
  <c r="NG19" i="5" s="1"/>
  <c r="MW19" i="5"/>
  <c r="MX19" i="5" s="1"/>
  <c r="DZ13" i="6"/>
  <c r="DZ11" i="6"/>
  <c r="DZ6" i="6"/>
  <c r="DZ26" i="6"/>
  <c r="DZ25" i="6"/>
  <c r="DZ24" i="6"/>
  <c r="FX24" i="6" s="1"/>
  <c r="DZ22" i="6"/>
  <c r="DZ7" i="6"/>
  <c r="DZ15" i="6"/>
  <c r="DZ27" i="6"/>
  <c r="FX27" i="6" s="1"/>
  <c r="DZ4" i="6"/>
  <c r="DZ8" i="6"/>
  <c r="FX8" i="6" s="1"/>
  <c r="DZ5" i="6"/>
  <c r="DZ21" i="6"/>
  <c r="DZ20" i="6"/>
  <c r="DZ19" i="6"/>
  <c r="DZ18" i="6"/>
  <c r="DZ16" i="6"/>
  <c r="DZ12" i="6"/>
  <c r="DZ9" i="6"/>
  <c r="DZ17" i="6"/>
  <c r="DZ23" i="6"/>
  <c r="FX23" i="6" s="1"/>
  <c r="DZ14" i="6"/>
  <c r="DZ10" i="6"/>
  <c r="EA28" i="6"/>
  <c r="DC4" i="6"/>
  <c r="DC5" i="6"/>
  <c r="DC6" i="6"/>
  <c r="MU18" i="5"/>
  <c r="MW18" i="5"/>
  <c r="MX18" i="5" s="1"/>
  <c r="NE18" i="5"/>
  <c r="NF18" i="5" s="1"/>
  <c r="NG18" i="5" s="1"/>
  <c r="MW20" i="5"/>
  <c r="MX20" i="5" s="1"/>
  <c r="MU20" i="5"/>
  <c r="NE20" i="5"/>
  <c r="NF20" i="5" s="1"/>
  <c r="NG20" i="5" s="1"/>
  <c r="EI5" i="6"/>
  <c r="ES28" i="6" s="1"/>
  <c r="EI4" i="6"/>
  <c r="EQ28" i="6" s="1"/>
  <c r="EI6" i="6"/>
  <c r="EU28" i="6" s="1"/>
  <c r="ER28" i="6"/>
  <c r="ES4" i="6"/>
  <c r="DJ28" i="6"/>
  <c r="Z15" i="3"/>
  <c r="Z16" i="3"/>
  <c r="Y15" i="3"/>
  <c r="Y16" i="3"/>
  <c r="AA14" i="3"/>
  <c r="X15" i="3"/>
  <c r="X16" i="3"/>
  <c r="LT28" i="3"/>
  <c r="KC26" i="3"/>
  <c r="KK26" i="3" s="1"/>
  <c r="O14" i="3"/>
  <c r="R14" i="3" s="1"/>
  <c r="P14" i="3"/>
  <c r="Q14" i="3"/>
  <c r="MT14" i="3"/>
  <c r="KM6" i="3"/>
  <c r="KK6" i="3"/>
  <c r="KC7" i="3"/>
  <c r="ME7" i="3"/>
  <c r="LF28" i="3"/>
  <c r="C5" i="4"/>
  <c r="N15" i="3"/>
  <c r="AH21" i="3"/>
  <c r="DJ28" i="4"/>
  <c r="ER28" i="4"/>
  <c r="KC9" i="3"/>
  <c r="ME9" i="3"/>
  <c r="KC14" i="3"/>
  <c r="ME14" i="3"/>
  <c r="KC20" i="3"/>
  <c r="ME20" i="3"/>
  <c r="KC15" i="3"/>
  <c r="ME15" i="3"/>
  <c r="KC23" i="3"/>
  <c r="ME23" i="3"/>
  <c r="KC16" i="3"/>
  <c r="ME16" i="3"/>
  <c r="KC19" i="3"/>
  <c r="ME19" i="3"/>
  <c r="KC22" i="3"/>
  <c r="ME22" i="3"/>
  <c r="KC11" i="3"/>
  <c r="ME11" i="3"/>
  <c r="KC25" i="3"/>
  <c r="ME25" i="3"/>
  <c r="KC12" i="3"/>
  <c r="ME12" i="3"/>
  <c r="N19" i="3"/>
  <c r="C9" i="4"/>
  <c r="LL28" i="3"/>
  <c r="N18" i="3"/>
  <c r="C8" i="4"/>
  <c r="LP28" i="3"/>
  <c r="N20" i="3"/>
  <c r="C10" i="4"/>
  <c r="LR28" i="3"/>
  <c r="KC13" i="3"/>
  <c r="ME13" i="3"/>
  <c r="KC17" i="3"/>
  <c r="ME17" i="3"/>
  <c r="KC18" i="3"/>
  <c r="ME18" i="3"/>
  <c r="KC24" i="3"/>
  <c r="ME24" i="3"/>
  <c r="KC10" i="3"/>
  <c r="ME10" i="3"/>
  <c r="KC21" i="3"/>
  <c r="ME21" i="3"/>
  <c r="ME8" i="3"/>
  <c r="KC8" i="3"/>
  <c r="LT18" i="1"/>
  <c r="LT8" i="1"/>
  <c r="LT25" i="1"/>
  <c r="LT19" i="1"/>
  <c r="LT22" i="1"/>
  <c r="LT15" i="1"/>
  <c r="LT26" i="1"/>
  <c r="LT10" i="1"/>
  <c r="LT20" i="1"/>
  <c r="LT9" i="1"/>
  <c r="LF27" i="1"/>
  <c r="LN27" i="1"/>
  <c r="LN28" i="1" s="1"/>
  <c r="LL27" i="1"/>
  <c r="LL28" i="1" s="1"/>
  <c r="LP27" i="1"/>
  <c r="LT23" i="1"/>
  <c r="LR27" i="1"/>
  <c r="C10" i="2" s="1"/>
  <c r="KC15" i="1"/>
  <c r="ME15" i="1"/>
  <c r="ME6" i="1"/>
  <c r="KC6" i="1"/>
  <c r="C4" i="2"/>
  <c r="LD28" i="1"/>
  <c r="N14" i="1"/>
  <c r="LT13" i="1"/>
  <c r="LT12" i="1"/>
  <c r="LT14" i="1"/>
  <c r="LT21" i="1"/>
  <c r="LT24" i="1"/>
  <c r="LT17" i="1"/>
  <c r="LT11" i="1"/>
  <c r="CO28" i="2"/>
  <c r="CP4" i="2" s="1"/>
  <c r="FV4" i="2"/>
  <c r="FV28" i="2" s="1"/>
  <c r="CQ4" i="2"/>
  <c r="GK4" i="2" s="1"/>
  <c r="M22" i="1"/>
  <c r="L22" i="1"/>
  <c r="G22" i="1"/>
  <c r="BZ20" i="1" s="1"/>
  <c r="CA20" i="1" s="1"/>
  <c r="BY20" i="1"/>
  <c r="CB20" i="1" s="1"/>
  <c r="CC20" i="1" s="1"/>
  <c r="Y14" i="1"/>
  <c r="X14" i="1"/>
  <c r="Z14" i="1"/>
  <c r="J22" i="1"/>
  <c r="AG21" i="1"/>
  <c r="MG26" i="1"/>
  <c r="M21" i="1"/>
  <c r="L21" i="1"/>
  <c r="MU15" i="7" l="1"/>
  <c r="MW15" i="7"/>
  <c r="MX15" i="7" s="1"/>
  <c r="NE15" i="7"/>
  <c r="NF15" i="7" s="1"/>
  <c r="NG15" i="7" s="1"/>
  <c r="AA15" i="7"/>
  <c r="AA16" i="7"/>
  <c r="MH6" i="7"/>
  <c r="FT6" i="8"/>
  <c r="AZ6" i="8"/>
  <c r="GI6" i="8" s="1"/>
  <c r="AZ7" i="8"/>
  <c r="GI7" i="8" s="1"/>
  <c r="FT7" i="8"/>
  <c r="FT12" i="8"/>
  <c r="AZ12" i="8"/>
  <c r="GI12" i="8" s="1"/>
  <c r="FT13" i="8"/>
  <c r="AZ13" i="8"/>
  <c r="GI13" i="8" s="1"/>
  <c r="FT14" i="8"/>
  <c r="AZ14" i="8"/>
  <c r="GI14" i="8" s="1"/>
  <c r="FT15" i="8"/>
  <c r="AZ15" i="8"/>
  <c r="GI15" i="8" s="1"/>
  <c r="AZ16" i="8"/>
  <c r="GI16" i="8" s="1"/>
  <c r="FT16" i="8"/>
  <c r="FT17" i="8"/>
  <c r="AZ17" i="8"/>
  <c r="GI17" i="8" s="1"/>
  <c r="FT11" i="8"/>
  <c r="AZ11" i="8"/>
  <c r="GI11" i="8" s="1"/>
  <c r="AZ18" i="8"/>
  <c r="GI18" i="8" s="1"/>
  <c r="FT18" i="8"/>
  <c r="AZ19" i="8"/>
  <c r="GI19" i="8" s="1"/>
  <c r="FT19" i="8"/>
  <c r="FT20" i="8"/>
  <c r="AZ20" i="8"/>
  <c r="GI20" i="8" s="1"/>
  <c r="FT21" i="8"/>
  <c r="AZ21" i="8"/>
  <c r="GI21" i="8" s="1"/>
  <c r="AZ22" i="8"/>
  <c r="GI22" i="8" s="1"/>
  <c r="FT22" i="8"/>
  <c r="FT23" i="8"/>
  <c r="FT8" i="8"/>
  <c r="FT25" i="8"/>
  <c r="AZ25" i="8"/>
  <c r="GI25" i="8" s="1"/>
  <c r="FT26" i="8"/>
  <c r="AZ26" i="8"/>
  <c r="GI26" i="8" s="1"/>
  <c r="FT27" i="8"/>
  <c r="FT9" i="8"/>
  <c r="AZ9" i="8"/>
  <c r="GI9" i="8" s="1"/>
  <c r="AZ10" i="8"/>
  <c r="GI10" i="8" s="1"/>
  <c r="FT10" i="8"/>
  <c r="FT24" i="8"/>
  <c r="AX4" i="8"/>
  <c r="AW28" i="8"/>
  <c r="AZ5" i="8"/>
  <c r="GI5" i="8" s="1"/>
  <c r="FT5" i="8"/>
  <c r="MX14" i="7"/>
  <c r="EI4" i="8"/>
  <c r="EQ28" i="8" s="1"/>
  <c r="EI6" i="8"/>
  <c r="EU28" i="8" s="1"/>
  <c r="EI5" i="8"/>
  <c r="ES28" i="8" s="1"/>
  <c r="MU20" i="7"/>
  <c r="MW20" i="7"/>
  <c r="MX20" i="7" s="1"/>
  <c r="NE20" i="7"/>
  <c r="NF20" i="7" s="1"/>
  <c r="NG20" i="7" s="1"/>
  <c r="MU19" i="7"/>
  <c r="MW19" i="7"/>
  <c r="MX19" i="7" s="1"/>
  <c r="NE19" i="7"/>
  <c r="NF19" i="7" s="1"/>
  <c r="NG19" i="7" s="1"/>
  <c r="DZ5" i="8"/>
  <c r="DZ15" i="8"/>
  <c r="DZ24" i="8"/>
  <c r="FX24" i="8" s="1"/>
  <c r="DZ12" i="8"/>
  <c r="DZ8" i="8"/>
  <c r="FX8" i="8" s="1"/>
  <c r="DZ22" i="8"/>
  <c r="DZ21" i="8"/>
  <c r="DZ20" i="8"/>
  <c r="DZ19" i="8"/>
  <c r="DZ17" i="8"/>
  <c r="DZ16" i="8"/>
  <c r="DZ10" i="8"/>
  <c r="DZ9" i="8"/>
  <c r="DZ27" i="8"/>
  <c r="FX27" i="8" s="1"/>
  <c r="DZ14" i="8"/>
  <c r="DZ13" i="8"/>
  <c r="DZ26" i="8"/>
  <c r="DZ7" i="8"/>
  <c r="DZ4" i="8"/>
  <c r="DZ6" i="8"/>
  <c r="DZ23" i="8"/>
  <c r="FX23" i="8" s="1"/>
  <c r="DZ25" i="8"/>
  <c r="DZ18" i="8"/>
  <c r="DZ11" i="8"/>
  <c r="EA28" i="8"/>
  <c r="DC4" i="8"/>
  <c r="DC5" i="8"/>
  <c r="DC6" i="8"/>
  <c r="MU18" i="7"/>
  <c r="MW18" i="7"/>
  <c r="NE18" i="7"/>
  <c r="NF18" i="7" s="1"/>
  <c r="NG18" i="7" s="1"/>
  <c r="MT21" i="7"/>
  <c r="Q21" i="7"/>
  <c r="P21" i="7"/>
  <c r="O21" i="7"/>
  <c r="R21" i="7" s="1"/>
  <c r="KK13" i="7"/>
  <c r="KM13" i="7"/>
  <c r="KK14" i="7"/>
  <c r="KM14" i="7"/>
  <c r="KU14" i="7" s="1"/>
  <c r="MB14" i="7" s="1"/>
  <c r="MH14" i="7" s="1"/>
  <c r="KU8" i="7"/>
  <c r="MB8" i="7" s="1"/>
  <c r="MH8" i="7" s="1"/>
  <c r="AA15" i="5"/>
  <c r="AA16" i="5"/>
  <c r="KM27" i="5"/>
  <c r="KU26" i="5"/>
  <c r="KU27" i="5" s="1"/>
  <c r="N10" i="5"/>
  <c r="MH6" i="5"/>
  <c r="MB26" i="5"/>
  <c r="MH26" i="5" s="1"/>
  <c r="MH27" i="5" s="1"/>
  <c r="AZ6" i="6"/>
  <c r="GI6" i="6" s="1"/>
  <c r="FT6" i="6"/>
  <c r="AZ7" i="6"/>
  <c r="GI7" i="6" s="1"/>
  <c r="FT7" i="6"/>
  <c r="FT8" i="6"/>
  <c r="AZ9" i="6"/>
  <c r="GI9" i="6" s="1"/>
  <c r="FT9" i="6"/>
  <c r="FT10" i="6"/>
  <c r="AZ10" i="6"/>
  <c r="GI10" i="6" s="1"/>
  <c r="AX4" i="6"/>
  <c r="AW28" i="6"/>
  <c r="FT11" i="6"/>
  <c r="AZ11" i="6"/>
  <c r="GI11" i="6" s="1"/>
  <c r="FT12" i="6"/>
  <c r="AZ12" i="6"/>
  <c r="GI12" i="6" s="1"/>
  <c r="FT13" i="6"/>
  <c r="AZ13" i="6"/>
  <c r="GI13" i="6" s="1"/>
  <c r="AZ14" i="6"/>
  <c r="GI14" i="6" s="1"/>
  <c r="FT14" i="6"/>
  <c r="AZ15" i="6"/>
  <c r="GI15" i="6" s="1"/>
  <c r="FT15" i="6"/>
  <c r="AZ16" i="6"/>
  <c r="GI16" i="6" s="1"/>
  <c r="FT16" i="6"/>
  <c r="FT17" i="6"/>
  <c r="AZ17" i="6"/>
  <c r="GI17" i="6" s="1"/>
  <c r="FT18" i="6"/>
  <c r="AZ18" i="6"/>
  <c r="GI18" i="6" s="1"/>
  <c r="AZ19" i="6"/>
  <c r="GI19" i="6" s="1"/>
  <c r="FT19" i="6"/>
  <c r="FT27" i="6"/>
  <c r="FT20" i="6"/>
  <c r="AZ20" i="6"/>
  <c r="GI20" i="6" s="1"/>
  <c r="FT21" i="6"/>
  <c r="AZ21" i="6"/>
  <c r="GI21" i="6" s="1"/>
  <c r="FT22" i="6"/>
  <c r="AZ22" i="6"/>
  <c r="GI22" i="6" s="1"/>
  <c r="FT23" i="6"/>
  <c r="FT24" i="6"/>
  <c r="FT25" i="6"/>
  <c r="AZ25" i="6"/>
  <c r="GI25" i="6" s="1"/>
  <c r="AZ26" i="6"/>
  <c r="GI26" i="6" s="1"/>
  <c r="FT26" i="6"/>
  <c r="AZ5" i="6"/>
  <c r="GI5" i="6" s="1"/>
  <c r="FT5" i="6"/>
  <c r="MX14" i="5"/>
  <c r="MW21" i="5"/>
  <c r="EA13" i="6"/>
  <c r="GM13" i="6" s="1"/>
  <c r="FX13" i="6"/>
  <c r="FX11" i="6"/>
  <c r="EA11" i="6"/>
  <c r="GM11" i="6" s="1"/>
  <c r="EA6" i="6"/>
  <c r="GM6" i="6" s="1"/>
  <c r="FX6" i="6"/>
  <c r="FX26" i="6"/>
  <c r="EA26" i="6"/>
  <c r="GM26" i="6" s="1"/>
  <c r="FX25" i="6"/>
  <c r="EA25" i="6"/>
  <c r="GM25" i="6" s="1"/>
  <c r="EA22" i="6"/>
  <c r="GM22" i="6" s="1"/>
  <c r="FX22" i="6"/>
  <c r="EA7" i="6"/>
  <c r="GM7" i="6" s="1"/>
  <c r="FX7" i="6"/>
  <c r="EA15" i="6"/>
  <c r="GM15" i="6" s="1"/>
  <c r="FX15" i="6"/>
  <c r="FX4" i="6"/>
  <c r="FX28" i="6" s="1"/>
  <c r="GM28" i="6" s="1"/>
  <c r="EA4" i="6"/>
  <c r="GM4" i="6" s="1"/>
  <c r="FX5" i="6"/>
  <c r="EA5" i="6"/>
  <c r="GM5" i="6" s="1"/>
  <c r="EA21" i="6"/>
  <c r="GM21" i="6" s="1"/>
  <c r="FX21" i="6"/>
  <c r="EA20" i="6"/>
  <c r="GM20" i="6" s="1"/>
  <c r="FX20" i="6"/>
  <c r="EA19" i="6"/>
  <c r="GM19" i="6" s="1"/>
  <c r="FX19" i="6"/>
  <c r="EA18" i="6"/>
  <c r="GM18" i="6" s="1"/>
  <c r="FX18" i="6"/>
  <c r="EA16" i="6"/>
  <c r="GM16" i="6" s="1"/>
  <c r="FX16" i="6"/>
  <c r="FX12" i="6"/>
  <c r="EA12" i="6"/>
  <c r="GM12" i="6" s="1"/>
  <c r="EA9" i="6"/>
  <c r="GM9" i="6" s="1"/>
  <c r="FX9" i="6"/>
  <c r="EA17" i="6"/>
  <c r="GM17" i="6" s="1"/>
  <c r="FX17" i="6"/>
  <c r="FX14" i="6"/>
  <c r="EA14" i="6"/>
  <c r="GM14" i="6" s="1"/>
  <c r="FX10" i="6"/>
  <c r="EA10" i="6"/>
  <c r="GM10" i="6" s="1"/>
  <c r="CZ4" i="6"/>
  <c r="DB4" i="6"/>
  <c r="DA4" i="6"/>
  <c r="CZ5" i="6"/>
  <c r="DA5" i="6"/>
  <c r="DB5" i="6"/>
  <c r="CZ6" i="6"/>
  <c r="DA6" i="6"/>
  <c r="DB6" i="6"/>
  <c r="ES19" i="6"/>
  <c r="ES16" i="6"/>
  <c r="ES14" i="6"/>
  <c r="ES24" i="6"/>
  <c r="ES22" i="6"/>
  <c r="ES20" i="6"/>
  <c r="ES25" i="6"/>
  <c r="ES17" i="6"/>
  <c r="ES7" i="6"/>
  <c r="ES11" i="6"/>
  <c r="ES12" i="6"/>
  <c r="ES5" i="6"/>
  <c r="ES10" i="6"/>
  <c r="ES13" i="6"/>
  <c r="ES15" i="6"/>
  <c r="ES8" i="6"/>
  <c r="ES9" i="6"/>
  <c r="ES6" i="6"/>
  <c r="ES23" i="6"/>
  <c r="ES26" i="6"/>
  <c r="ES27" i="6"/>
  <c r="ES21" i="6"/>
  <c r="ES18" i="6"/>
  <c r="EU4" i="6"/>
  <c r="EU18" i="6"/>
  <c r="EU25" i="6"/>
  <c r="EU26" i="6"/>
  <c r="EU27" i="6"/>
  <c r="EU5" i="6"/>
  <c r="EU6" i="6"/>
  <c r="EU7" i="6"/>
  <c r="EU9" i="6"/>
  <c r="EU11" i="6"/>
  <c r="EU12" i="6"/>
  <c r="EU13" i="6"/>
  <c r="EU14" i="6"/>
  <c r="EU8" i="6"/>
  <c r="EU10" i="6"/>
  <c r="EU15" i="6"/>
  <c r="EU16" i="6"/>
  <c r="EU17" i="6"/>
  <c r="EU19" i="6"/>
  <c r="EU20" i="6"/>
  <c r="EU21" i="6"/>
  <c r="EU22" i="6"/>
  <c r="EU23" i="6"/>
  <c r="EU24" i="6"/>
  <c r="AA15" i="3"/>
  <c r="AA16" i="3"/>
  <c r="MU14" i="3"/>
  <c r="MW14" i="3"/>
  <c r="NE14" i="3"/>
  <c r="NF14" i="3" s="1"/>
  <c r="NG14" i="3" s="1"/>
  <c r="KU6" i="3"/>
  <c r="MB6" i="3" s="1"/>
  <c r="KM7" i="3"/>
  <c r="KK7" i="3"/>
  <c r="O15" i="3"/>
  <c r="R15" i="3" s="1"/>
  <c r="P15" i="3"/>
  <c r="Q15" i="3"/>
  <c r="MT15" i="3"/>
  <c r="KK9" i="3"/>
  <c r="KM9" i="3"/>
  <c r="KU9" i="3" s="1"/>
  <c r="MB9" i="3" s="1"/>
  <c r="MH9" i="3" s="1"/>
  <c r="KK14" i="3"/>
  <c r="KM14" i="3"/>
  <c r="KU14" i="3" s="1"/>
  <c r="MB14" i="3" s="1"/>
  <c r="MH14" i="3" s="1"/>
  <c r="KK20" i="3"/>
  <c r="KM20" i="3"/>
  <c r="KU20" i="3" s="1"/>
  <c r="MB20" i="3" s="1"/>
  <c r="MH20" i="3" s="1"/>
  <c r="KK15" i="3"/>
  <c r="KM15" i="3"/>
  <c r="KU15" i="3" s="1"/>
  <c r="MB15" i="3" s="1"/>
  <c r="MH15" i="3" s="1"/>
  <c r="KK23" i="3"/>
  <c r="KM23" i="3"/>
  <c r="KU23" i="3" s="1"/>
  <c r="MB23" i="3" s="1"/>
  <c r="MH23" i="3" s="1"/>
  <c r="KK16" i="3"/>
  <c r="KM16" i="3"/>
  <c r="KU16" i="3" s="1"/>
  <c r="MB16" i="3" s="1"/>
  <c r="MH16" i="3" s="1"/>
  <c r="KK19" i="3"/>
  <c r="KM19" i="3"/>
  <c r="KU19" i="3" s="1"/>
  <c r="MB19" i="3" s="1"/>
  <c r="MH19" i="3" s="1"/>
  <c r="KK22" i="3"/>
  <c r="KM22" i="3"/>
  <c r="KU22" i="3" s="1"/>
  <c r="MB22" i="3" s="1"/>
  <c r="MH22" i="3" s="1"/>
  <c r="KK11" i="3"/>
  <c r="KM11" i="3"/>
  <c r="KU11" i="3" s="1"/>
  <c r="MB11" i="3" s="1"/>
  <c r="MH11" i="3" s="1"/>
  <c r="KK25" i="3"/>
  <c r="KM25" i="3"/>
  <c r="KU25" i="3" s="1"/>
  <c r="MB25" i="3" s="1"/>
  <c r="MH25" i="3" s="1"/>
  <c r="KK12" i="3"/>
  <c r="KM12" i="3"/>
  <c r="KU12" i="3" s="1"/>
  <c r="MB12" i="3" s="1"/>
  <c r="MH12" i="3" s="1"/>
  <c r="O19" i="3"/>
  <c r="R19" i="3" s="1"/>
  <c r="P19" i="3"/>
  <c r="Q19" i="3"/>
  <c r="MT19" i="3"/>
  <c r="DZ28" i="4"/>
  <c r="N21" i="3"/>
  <c r="O18" i="3"/>
  <c r="R18" i="3" s="1"/>
  <c r="P18" i="3"/>
  <c r="Q18" i="3"/>
  <c r="MT18" i="3"/>
  <c r="DC9" i="4"/>
  <c r="DC7" i="4"/>
  <c r="O20" i="3"/>
  <c r="R20" i="3" s="1"/>
  <c r="P20" i="3"/>
  <c r="Q20" i="3"/>
  <c r="MT20" i="3"/>
  <c r="EI7" i="4"/>
  <c r="KK13" i="3"/>
  <c r="KM13" i="3"/>
  <c r="KU13" i="3" s="1"/>
  <c r="MB13" i="3" s="1"/>
  <c r="MH13" i="3" s="1"/>
  <c r="KK17" i="3"/>
  <c r="KM17" i="3"/>
  <c r="KU17" i="3" s="1"/>
  <c r="MB17" i="3" s="1"/>
  <c r="MH17" i="3" s="1"/>
  <c r="KK18" i="3"/>
  <c r="KM18" i="3"/>
  <c r="KU18" i="3" s="1"/>
  <c r="MB18" i="3" s="1"/>
  <c r="MH18" i="3" s="1"/>
  <c r="KK24" i="3"/>
  <c r="KM24" i="3"/>
  <c r="KU24" i="3" s="1"/>
  <c r="MB24" i="3" s="1"/>
  <c r="MH24" i="3" s="1"/>
  <c r="KK10" i="3"/>
  <c r="KM10" i="3"/>
  <c r="KU10" i="3" s="1"/>
  <c r="MB10" i="3" s="1"/>
  <c r="MH10" i="3" s="1"/>
  <c r="KK21" i="3"/>
  <c r="KM21" i="3"/>
  <c r="KU21" i="3" s="1"/>
  <c r="MB21" i="3" s="1"/>
  <c r="MH21" i="3" s="1"/>
  <c r="KM8" i="3"/>
  <c r="KU8" i="3" s="1"/>
  <c r="MB8" i="3" s="1"/>
  <c r="MH8" i="3" s="1"/>
  <c r="KK8" i="3"/>
  <c r="ME26" i="3"/>
  <c r="AL4" i="4"/>
  <c r="AL6" i="4" s="1"/>
  <c r="KC24" i="1"/>
  <c r="ME24" i="1"/>
  <c r="ME7" i="1"/>
  <c r="KC7" i="1"/>
  <c r="KK24" i="1"/>
  <c r="KM24" i="1"/>
  <c r="KU24" i="1" s="1"/>
  <c r="MB24" i="1" s="1"/>
  <c r="MH24" i="1" s="1"/>
  <c r="ME17" i="1"/>
  <c r="KC17" i="1"/>
  <c r="ME14" i="1"/>
  <c r="KC14" i="1"/>
  <c r="KK17" i="1"/>
  <c r="KM17" i="1"/>
  <c r="KU17" i="1" s="1"/>
  <c r="MB17" i="1" s="1"/>
  <c r="MH17" i="1" s="1"/>
  <c r="ME18" i="1"/>
  <c r="KC18" i="1"/>
  <c r="ME9" i="1"/>
  <c r="KC9" i="1"/>
  <c r="KC25" i="1"/>
  <c r="ME25" i="1"/>
  <c r="KC21" i="1"/>
  <c r="ME21" i="1"/>
  <c r="AH21" i="1"/>
  <c r="N15" i="1"/>
  <c r="C5" i="2"/>
  <c r="AL4" i="2" s="1"/>
  <c r="AL6" i="2" s="1"/>
  <c r="LF28" i="1"/>
  <c r="MT14" i="1"/>
  <c r="MU14" i="1" s="1"/>
  <c r="O14" i="1"/>
  <c r="R14" i="1" s="1"/>
  <c r="P14" i="1"/>
  <c r="Q14" i="1"/>
  <c r="ME19" i="1"/>
  <c r="KC19" i="1"/>
  <c r="ME8" i="1"/>
  <c r="KC8" i="1"/>
  <c r="N19" i="1"/>
  <c r="C9" i="2"/>
  <c r="DZ28" i="2" s="1"/>
  <c r="LR28" i="1"/>
  <c r="N20" i="1"/>
  <c r="C8" i="2"/>
  <c r="LT27" i="1"/>
  <c r="LP28" i="1"/>
  <c r="N18" i="1"/>
  <c r="ME22" i="1"/>
  <c r="KC22" i="1"/>
  <c r="KK15" i="1"/>
  <c r="KM15" i="1"/>
  <c r="KU15" i="1" s="1"/>
  <c r="MB15" i="1" s="1"/>
  <c r="MH15" i="1" s="1"/>
  <c r="KK6" i="1"/>
  <c r="KM6" i="1"/>
  <c r="KU6" i="1" s="1"/>
  <c r="MB6" i="1" s="1"/>
  <c r="ME12" i="1"/>
  <c r="KC12" i="1"/>
  <c r="KC11" i="1"/>
  <c r="ME11" i="1"/>
  <c r="KC13" i="1"/>
  <c r="ME13" i="1"/>
  <c r="KC20" i="1"/>
  <c r="ME20" i="1"/>
  <c r="KC23" i="1"/>
  <c r="ME23" i="1"/>
  <c r="KC16" i="1"/>
  <c r="ME16" i="1"/>
  <c r="KC10" i="1"/>
  <c r="ME10" i="1"/>
  <c r="EI7" i="2"/>
  <c r="GK28" i="2"/>
  <c r="DJ4" i="2"/>
  <c r="ER4" i="2"/>
  <c r="CQ28" i="2"/>
  <c r="CP13" i="2"/>
  <c r="CP17" i="2"/>
  <c r="CP19" i="2"/>
  <c r="CP12" i="2"/>
  <c r="CP21" i="2"/>
  <c r="CP14" i="2"/>
  <c r="CP20" i="2"/>
  <c r="CP11" i="2"/>
  <c r="CP15" i="2"/>
  <c r="CP25" i="2"/>
  <c r="CP27" i="2"/>
  <c r="CP8" i="2"/>
  <c r="CP9" i="2"/>
  <c r="CP6" i="2"/>
  <c r="CP26" i="2"/>
  <c r="CP7" i="2"/>
  <c r="CP18" i="2"/>
  <c r="CP23" i="2"/>
  <c r="CP22" i="2"/>
  <c r="CP16" i="2"/>
  <c r="CP10" i="2"/>
  <c r="CP5" i="2"/>
  <c r="CP24" i="2"/>
  <c r="Y16" i="1"/>
  <c r="Y15" i="1"/>
  <c r="Z16" i="1"/>
  <c r="Z15" i="1"/>
  <c r="X16" i="1"/>
  <c r="X15" i="1"/>
  <c r="AA14" i="1"/>
  <c r="X18" i="7" l="1"/>
  <c r="Y18" i="7"/>
  <c r="Z18" i="7"/>
  <c r="AX28" i="8"/>
  <c r="AY4" i="8" s="1"/>
  <c r="BN4" i="8" s="1"/>
  <c r="AZ4" i="8"/>
  <c r="GI4" i="8" s="1"/>
  <c r="FT4" i="8"/>
  <c r="EU4" i="8"/>
  <c r="EU19" i="8"/>
  <c r="EU8" i="8"/>
  <c r="EU15" i="8"/>
  <c r="EU17" i="8"/>
  <c r="EU20" i="8"/>
  <c r="EU16" i="8"/>
  <c r="EU25" i="8"/>
  <c r="EU26" i="8"/>
  <c r="EU6" i="8"/>
  <c r="EU14" i="8"/>
  <c r="EU22" i="8"/>
  <c r="EU24" i="8"/>
  <c r="EU27" i="8"/>
  <c r="EU10" i="8"/>
  <c r="EU11" i="8"/>
  <c r="EU12" i="8"/>
  <c r="EU9" i="8"/>
  <c r="EU21" i="8"/>
  <c r="EU23" i="8"/>
  <c r="EU7" i="8"/>
  <c r="EU13" i="8"/>
  <c r="EU18" i="8"/>
  <c r="EU5" i="8"/>
  <c r="ES4" i="8"/>
  <c r="ES23" i="8"/>
  <c r="ES27" i="8"/>
  <c r="ES24" i="8"/>
  <c r="ES12" i="8"/>
  <c r="ES9" i="8"/>
  <c r="ES6" i="8"/>
  <c r="ES13" i="8"/>
  <c r="ES20" i="8"/>
  <c r="ES17" i="8"/>
  <c r="ES5" i="8"/>
  <c r="ES8" i="8"/>
  <c r="ES19" i="8"/>
  <c r="ES15" i="8"/>
  <c r="ES22" i="8"/>
  <c r="ES21" i="8"/>
  <c r="ES16" i="8"/>
  <c r="ES14" i="8"/>
  <c r="ES25" i="8"/>
  <c r="ES18" i="8"/>
  <c r="ES11" i="8"/>
  <c r="ES10" i="8"/>
  <c r="ES7" i="8"/>
  <c r="ES26" i="8"/>
  <c r="FX5" i="8"/>
  <c r="EA5" i="8"/>
  <c r="GM5" i="8" s="1"/>
  <c r="FX15" i="8"/>
  <c r="EA15" i="8"/>
  <c r="GM15" i="8" s="1"/>
  <c r="EA12" i="8"/>
  <c r="GM12" i="8" s="1"/>
  <c r="FX12" i="8"/>
  <c r="EA22" i="8"/>
  <c r="GM22" i="8" s="1"/>
  <c r="FX22" i="8"/>
  <c r="EA21" i="8"/>
  <c r="GM21" i="8" s="1"/>
  <c r="FX21" i="8"/>
  <c r="FX20" i="8"/>
  <c r="EA20" i="8"/>
  <c r="GM20" i="8" s="1"/>
  <c r="EA19" i="8"/>
  <c r="GM19" i="8" s="1"/>
  <c r="FX19" i="8"/>
  <c r="EA17" i="8"/>
  <c r="GM17" i="8" s="1"/>
  <c r="FX17" i="8"/>
  <c r="FX16" i="8"/>
  <c r="EA16" i="8"/>
  <c r="GM16" i="8" s="1"/>
  <c r="EA10" i="8"/>
  <c r="GM10" i="8" s="1"/>
  <c r="FX10" i="8"/>
  <c r="FX9" i="8"/>
  <c r="EA9" i="8"/>
  <c r="GM9" i="8" s="1"/>
  <c r="FX14" i="8"/>
  <c r="EA14" i="8"/>
  <c r="GM14" i="8" s="1"/>
  <c r="EA13" i="8"/>
  <c r="GM13" i="8" s="1"/>
  <c r="FX13" i="8"/>
  <c r="EA26" i="8"/>
  <c r="GM26" i="8" s="1"/>
  <c r="FX26" i="8"/>
  <c r="EA7" i="8"/>
  <c r="GM7" i="8" s="1"/>
  <c r="FX7" i="8"/>
  <c r="FX4" i="8"/>
  <c r="EA4" i="8"/>
  <c r="GM4" i="8" s="1"/>
  <c r="EA6" i="8"/>
  <c r="GM6" i="8" s="1"/>
  <c r="FX6" i="8"/>
  <c r="EA25" i="8"/>
  <c r="GM25" i="8" s="1"/>
  <c r="FX25" i="8"/>
  <c r="EA18" i="8"/>
  <c r="GM18" i="8" s="1"/>
  <c r="FX18" i="8"/>
  <c r="FX11" i="8"/>
  <c r="EA11" i="8"/>
  <c r="GM11" i="8" s="1"/>
  <c r="CZ4" i="8"/>
  <c r="DA4" i="8"/>
  <c r="DB4" i="8"/>
  <c r="CZ5" i="8"/>
  <c r="DA5" i="8"/>
  <c r="DB5" i="8"/>
  <c r="CZ6" i="8"/>
  <c r="DA6" i="8"/>
  <c r="DB6" i="8"/>
  <c r="MT24" i="7"/>
  <c r="NE24" i="7" s="1"/>
  <c r="NF24" i="7" s="1"/>
  <c r="NG24" i="7" s="1"/>
  <c r="MU21" i="7"/>
  <c r="NE21" i="7"/>
  <c r="NF21" i="7" s="1"/>
  <c r="NG21" i="7" s="1"/>
  <c r="MX18" i="7"/>
  <c r="MW21" i="7"/>
  <c r="KU13" i="7"/>
  <c r="MB13" i="7" s="1"/>
  <c r="KM26" i="7"/>
  <c r="N12" i="5"/>
  <c r="O10" i="5"/>
  <c r="R10" i="5" s="1"/>
  <c r="P10" i="5"/>
  <c r="Q10" i="5"/>
  <c r="MT10" i="5"/>
  <c r="X18" i="5"/>
  <c r="Y18" i="5"/>
  <c r="Z18" i="5"/>
  <c r="AX28" i="6"/>
  <c r="AY4" i="6" s="1"/>
  <c r="BN4" i="6" s="1"/>
  <c r="AZ4" i="6"/>
  <c r="GI4" i="6" s="1"/>
  <c r="FT4" i="6"/>
  <c r="MW24" i="5"/>
  <c r="MX21" i="5"/>
  <c r="DA7" i="6"/>
  <c r="DM28" i="6" s="1"/>
  <c r="CZ7" i="6"/>
  <c r="DK28" i="6" s="1"/>
  <c r="DB7" i="6"/>
  <c r="DO28" i="6" s="1"/>
  <c r="MX14" i="3"/>
  <c r="MH6" i="3"/>
  <c r="MB26" i="3"/>
  <c r="MH26" i="3" s="1"/>
  <c r="MH27" i="3" s="1"/>
  <c r="MU15" i="3"/>
  <c r="MW15" i="3"/>
  <c r="NE15" i="3"/>
  <c r="NF15" i="3" s="1"/>
  <c r="NG15" i="3" s="1"/>
  <c r="MU19" i="3"/>
  <c r="MW19" i="3"/>
  <c r="MX19" i="3" s="1"/>
  <c r="NE19" i="3"/>
  <c r="NF19" i="3" s="1"/>
  <c r="NG19" i="3" s="1"/>
  <c r="DZ10" i="4"/>
  <c r="DZ5" i="4"/>
  <c r="DZ16" i="4"/>
  <c r="DZ26" i="4"/>
  <c r="DZ17" i="4"/>
  <c r="DZ21" i="4"/>
  <c r="DZ20" i="4"/>
  <c r="DZ18" i="4"/>
  <c r="DZ11" i="4"/>
  <c r="DZ14" i="4"/>
  <c r="DZ27" i="4"/>
  <c r="FX27" i="4" s="1"/>
  <c r="DZ25" i="4"/>
  <c r="DZ24" i="4"/>
  <c r="FX24" i="4" s="1"/>
  <c r="DZ23" i="4"/>
  <c r="FX23" i="4" s="1"/>
  <c r="DZ15" i="4"/>
  <c r="DZ22" i="4"/>
  <c r="DZ9" i="4"/>
  <c r="DZ8" i="4"/>
  <c r="FX8" i="4" s="1"/>
  <c r="DZ4" i="4"/>
  <c r="DZ12" i="4"/>
  <c r="DZ7" i="4"/>
  <c r="DZ19" i="4"/>
  <c r="DZ13" i="4"/>
  <c r="DZ6" i="4"/>
  <c r="EA28" i="4"/>
  <c r="MT21" i="3"/>
  <c r="Q21" i="3"/>
  <c r="P21" i="3"/>
  <c r="O21" i="3"/>
  <c r="R21" i="3" s="1"/>
  <c r="MU18" i="3"/>
  <c r="MW18" i="3"/>
  <c r="MX18" i="3" s="1"/>
  <c r="NE18" i="3"/>
  <c r="NF18" i="3" s="1"/>
  <c r="NG18" i="3" s="1"/>
  <c r="DC6" i="4"/>
  <c r="DC4" i="4"/>
  <c r="DC5" i="4"/>
  <c r="MU20" i="3"/>
  <c r="MW20" i="3"/>
  <c r="MX20" i="3" s="1"/>
  <c r="NE20" i="3"/>
  <c r="NF20" i="3" s="1"/>
  <c r="NG20" i="3" s="1"/>
  <c r="EI5" i="4"/>
  <c r="ES28" i="4" s="1"/>
  <c r="EI4" i="4"/>
  <c r="EQ28" i="4" s="1"/>
  <c r="EI6" i="4"/>
  <c r="EU28" i="4" s="1"/>
  <c r="AW5" i="4"/>
  <c r="AX5" i="4" s="1"/>
  <c r="AW4" i="4"/>
  <c r="AW10" i="4"/>
  <c r="AX10" i="4" s="1"/>
  <c r="AW11" i="4"/>
  <c r="AX11" i="4" s="1"/>
  <c r="AW26" i="4"/>
  <c r="AX26" i="4" s="1"/>
  <c r="AW15" i="4"/>
  <c r="AX15" i="4" s="1"/>
  <c r="AW27" i="4"/>
  <c r="AX27" i="4" s="1"/>
  <c r="AW12" i="4"/>
  <c r="AX12" i="4" s="1"/>
  <c r="AW25" i="4"/>
  <c r="AX25" i="4" s="1"/>
  <c r="AW24" i="4"/>
  <c r="AX24" i="4" s="1"/>
  <c r="AW23" i="4"/>
  <c r="AX23" i="4" s="1"/>
  <c r="AW22" i="4"/>
  <c r="AX22" i="4" s="1"/>
  <c r="AW17" i="4"/>
  <c r="AX17" i="4" s="1"/>
  <c r="AW21" i="4"/>
  <c r="AX21" i="4" s="1"/>
  <c r="AW20" i="4"/>
  <c r="AX20" i="4" s="1"/>
  <c r="AW19" i="4"/>
  <c r="AX19" i="4" s="1"/>
  <c r="AW18" i="4"/>
  <c r="AX18" i="4" s="1"/>
  <c r="AW16" i="4"/>
  <c r="AX16" i="4" s="1"/>
  <c r="AW14" i="4"/>
  <c r="AX14" i="4" s="1"/>
  <c r="AW13" i="4"/>
  <c r="AX13" i="4" s="1"/>
  <c r="AW9" i="4"/>
  <c r="AX9" i="4" s="1"/>
  <c r="AW8" i="4"/>
  <c r="AX8" i="4" s="1"/>
  <c r="AW7" i="4"/>
  <c r="AX7" i="4" s="1"/>
  <c r="AW6" i="4"/>
  <c r="AX6" i="4" s="1"/>
  <c r="KU7" i="3"/>
  <c r="MB7" i="3" s="1"/>
  <c r="MH7" i="3" s="1"/>
  <c r="KM26" i="3"/>
  <c r="KM7" i="1"/>
  <c r="KU7" i="1" s="1"/>
  <c r="MB7" i="1" s="1"/>
  <c r="MH7" i="1" s="1"/>
  <c r="KK7" i="1"/>
  <c r="ME26" i="1"/>
  <c r="MT20" i="1"/>
  <c r="O20" i="1"/>
  <c r="R20" i="1" s="1"/>
  <c r="Q20" i="1"/>
  <c r="P20" i="1"/>
  <c r="KK25" i="1"/>
  <c r="KM25" i="1"/>
  <c r="KU25" i="1" s="1"/>
  <c r="MB25" i="1" s="1"/>
  <c r="MH25" i="1" s="1"/>
  <c r="KM14" i="1"/>
  <c r="KU14" i="1" s="1"/>
  <c r="MB14" i="1" s="1"/>
  <c r="MH14" i="1" s="1"/>
  <c r="KK14" i="1"/>
  <c r="KK18" i="1"/>
  <c r="KM18" i="1"/>
  <c r="KU18" i="1" s="1"/>
  <c r="MB18" i="1" s="1"/>
  <c r="MH18" i="1" s="1"/>
  <c r="KM9" i="1"/>
  <c r="KU9" i="1" s="1"/>
  <c r="MB9" i="1" s="1"/>
  <c r="MH9" i="1" s="1"/>
  <c r="KK9" i="1"/>
  <c r="KM21" i="1"/>
  <c r="KU21" i="1" s="1"/>
  <c r="MB21" i="1" s="1"/>
  <c r="MH21" i="1" s="1"/>
  <c r="KK21" i="1"/>
  <c r="O15" i="1"/>
  <c r="R15" i="1" s="1"/>
  <c r="Q15" i="1"/>
  <c r="P15" i="1"/>
  <c r="MT15" i="1"/>
  <c r="AW8" i="2"/>
  <c r="AX8" i="2" s="1"/>
  <c r="FT8" i="2" s="1"/>
  <c r="AW10" i="2"/>
  <c r="AX10" i="2" s="1"/>
  <c r="AW14" i="2"/>
  <c r="AX14" i="2" s="1"/>
  <c r="AW27" i="2"/>
  <c r="AX27" i="2" s="1"/>
  <c r="FT27" i="2" s="1"/>
  <c r="AW13" i="2"/>
  <c r="AX13" i="2" s="1"/>
  <c r="AW21" i="2"/>
  <c r="AX21" i="2" s="1"/>
  <c r="AW23" i="2"/>
  <c r="AX23" i="2" s="1"/>
  <c r="FT23" i="2" s="1"/>
  <c r="AW19" i="2"/>
  <c r="AX19" i="2" s="1"/>
  <c r="AW25" i="2"/>
  <c r="AX25" i="2" s="1"/>
  <c r="AW24" i="2"/>
  <c r="AX24" i="2" s="1"/>
  <c r="FT24" i="2" s="1"/>
  <c r="AW17" i="2"/>
  <c r="AX17" i="2" s="1"/>
  <c r="AW26" i="2"/>
  <c r="AX26" i="2" s="1"/>
  <c r="AW6" i="2"/>
  <c r="AX6" i="2" s="1"/>
  <c r="AW7" i="2"/>
  <c r="AX7" i="2" s="1"/>
  <c r="AW22" i="2"/>
  <c r="AX22" i="2" s="1"/>
  <c r="AW5" i="2"/>
  <c r="AX5" i="2" s="1"/>
  <c r="AW15" i="2"/>
  <c r="AX15" i="2" s="1"/>
  <c r="AW20" i="2"/>
  <c r="AX20" i="2" s="1"/>
  <c r="AW4" i="2"/>
  <c r="AW16" i="2"/>
  <c r="AX16" i="2" s="1"/>
  <c r="AW18" i="2"/>
  <c r="AX18" i="2" s="1"/>
  <c r="AW9" i="2"/>
  <c r="AX9" i="2" s="1"/>
  <c r="AW12" i="2"/>
  <c r="AX12" i="2" s="1"/>
  <c r="AW11" i="2"/>
  <c r="AX11" i="2" s="1"/>
  <c r="NE14" i="1"/>
  <c r="NF14" i="1" s="1"/>
  <c r="NG14" i="1" s="1"/>
  <c r="MW14" i="1"/>
  <c r="MX14" i="1" s="1"/>
  <c r="KM19" i="1"/>
  <c r="KU19" i="1" s="1"/>
  <c r="MB19" i="1" s="1"/>
  <c r="MH19" i="1" s="1"/>
  <c r="KK19" i="1"/>
  <c r="KK8" i="1"/>
  <c r="KM8" i="1"/>
  <c r="KU8" i="1" s="1"/>
  <c r="MB8" i="1" s="1"/>
  <c r="MH8" i="1" s="1"/>
  <c r="MT19" i="1"/>
  <c r="O19" i="1"/>
  <c r="R19" i="1" s="1"/>
  <c r="P19" i="1"/>
  <c r="Q19" i="1"/>
  <c r="DC7" i="2"/>
  <c r="DC9" i="2"/>
  <c r="LT28" i="1"/>
  <c r="KC26" i="1"/>
  <c r="KK26" i="1" s="1"/>
  <c r="MT18" i="1"/>
  <c r="P18" i="1"/>
  <c r="N21" i="1"/>
  <c r="O18" i="1"/>
  <c r="R18" i="1" s="1"/>
  <c r="Q18" i="1"/>
  <c r="KK22" i="1"/>
  <c r="KM22" i="1"/>
  <c r="KU22" i="1" s="1"/>
  <c r="MB22" i="1" s="1"/>
  <c r="MH22" i="1" s="1"/>
  <c r="KK12" i="1"/>
  <c r="KM12" i="1"/>
  <c r="KU12" i="1" s="1"/>
  <c r="MB12" i="1" s="1"/>
  <c r="MH12" i="1" s="1"/>
  <c r="KM11" i="1"/>
  <c r="KU11" i="1" s="1"/>
  <c r="MB11" i="1" s="1"/>
  <c r="MH11" i="1" s="1"/>
  <c r="KK11" i="1"/>
  <c r="KK13" i="1"/>
  <c r="KM13" i="1"/>
  <c r="KU13" i="1" s="1"/>
  <c r="MB13" i="1" s="1"/>
  <c r="MH13" i="1" s="1"/>
  <c r="KM20" i="1"/>
  <c r="KU20" i="1" s="1"/>
  <c r="MB20" i="1" s="1"/>
  <c r="MH20" i="1" s="1"/>
  <c r="KK20" i="1"/>
  <c r="KK23" i="1"/>
  <c r="KM23" i="1"/>
  <c r="KU23" i="1" s="1"/>
  <c r="MB23" i="1" s="1"/>
  <c r="MH23" i="1" s="1"/>
  <c r="KM16" i="1"/>
  <c r="KU16" i="1" s="1"/>
  <c r="MB16" i="1" s="1"/>
  <c r="MH16" i="1" s="1"/>
  <c r="KK16" i="1"/>
  <c r="KM10" i="1"/>
  <c r="KK10" i="1"/>
  <c r="DZ4" i="2"/>
  <c r="DZ7" i="2"/>
  <c r="DZ21" i="2"/>
  <c r="DZ14" i="2"/>
  <c r="DZ5" i="2"/>
  <c r="DZ26" i="2"/>
  <c r="DZ6" i="2"/>
  <c r="DZ19" i="2"/>
  <c r="DZ20" i="2"/>
  <c r="DZ24" i="2"/>
  <c r="DZ18" i="2"/>
  <c r="DZ27" i="2"/>
  <c r="DZ8" i="2"/>
  <c r="FX8" i="2" s="1"/>
  <c r="DZ12" i="2"/>
  <c r="DZ16" i="2"/>
  <c r="DZ15" i="2"/>
  <c r="DZ23" i="2"/>
  <c r="DZ9" i="2"/>
  <c r="DZ10" i="2"/>
  <c r="DZ25" i="2"/>
  <c r="DZ17" i="2"/>
  <c r="DZ11" i="2"/>
  <c r="DZ22" i="2"/>
  <c r="DZ13" i="2"/>
  <c r="EA28" i="2"/>
  <c r="EI5" i="2"/>
  <c r="ES28" i="2" s="1"/>
  <c r="ES4" i="2" s="1"/>
  <c r="EI6" i="2"/>
  <c r="EU28" i="2" s="1"/>
  <c r="EI4" i="2"/>
  <c r="EQ28" i="2" s="1"/>
  <c r="AZ27" i="2"/>
  <c r="GI27" i="2" s="1"/>
  <c r="AZ24" i="2"/>
  <c r="GI24" i="2" s="1"/>
  <c r="AZ23" i="2"/>
  <c r="GI23" i="2" s="1"/>
  <c r="DJ17" i="2"/>
  <c r="ER17" i="2"/>
  <c r="DJ13" i="2"/>
  <c r="ER13" i="2"/>
  <c r="DJ7" i="2"/>
  <c r="ER7" i="2"/>
  <c r="DJ24" i="2"/>
  <c r="ER24" i="2"/>
  <c r="DJ20" i="2"/>
  <c r="ER20" i="2"/>
  <c r="ER5" i="2"/>
  <c r="DJ5" i="2"/>
  <c r="ER14" i="2"/>
  <c r="DJ14" i="2"/>
  <c r="ER23" i="2"/>
  <c r="DJ23" i="2"/>
  <c r="ER15" i="2"/>
  <c r="DJ15" i="2"/>
  <c r="ER11" i="2"/>
  <c r="DJ11" i="2"/>
  <c r="ER26" i="2"/>
  <c r="DJ26" i="2"/>
  <c r="DJ6" i="2"/>
  <c r="ER6" i="2"/>
  <c r="DJ10" i="2"/>
  <c r="ER10" i="2"/>
  <c r="ER9" i="2"/>
  <c r="DJ9" i="2"/>
  <c r="DJ21" i="2"/>
  <c r="ER21" i="2"/>
  <c r="ER25" i="2"/>
  <c r="DJ25" i="2"/>
  <c r="DJ18" i="2"/>
  <c r="ER18" i="2"/>
  <c r="DJ16" i="2"/>
  <c r="ER16" i="2"/>
  <c r="DJ8" i="2"/>
  <c r="ER8" i="2"/>
  <c r="ER12" i="2"/>
  <c r="DJ12" i="2"/>
  <c r="DJ22" i="2"/>
  <c r="ER22" i="2"/>
  <c r="ER27" i="2"/>
  <c r="DJ27" i="2"/>
  <c r="ER19" i="2"/>
  <c r="DJ19" i="2"/>
  <c r="CP28" i="2"/>
  <c r="MH6" i="1"/>
  <c r="AA16" i="1"/>
  <c r="AA15" i="1"/>
  <c r="AA18" i="7" l="1"/>
  <c r="X19" i="7"/>
  <c r="X23" i="7" s="1"/>
  <c r="X20" i="7"/>
  <c r="X22" i="7"/>
  <c r="Y19" i="7"/>
  <c r="Y23" i="7" s="1"/>
  <c r="Y20" i="7"/>
  <c r="Y22" i="7"/>
  <c r="Z19" i="7"/>
  <c r="Z23" i="7" s="1"/>
  <c r="Z20" i="7"/>
  <c r="Z22" i="7"/>
  <c r="AY24" i="8"/>
  <c r="BN24" i="8" s="1"/>
  <c r="BO24" i="8" s="1"/>
  <c r="BR24" i="8" s="1"/>
  <c r="FU24" i="8" s="1"/>
  <c r="AY26" i="8"/>
  <c r="BN26" i="8" s="1"/>
  <c r="BO26" i="8" s="1"/>
  <c r="BR26" i="8" s="1"/>
  <c r="AY21" i="8"/>
  <c r="BN21" i="8" s="1"/>
  <c r="BO21" i="8" s="1"/>
  <c r="BR21" i="8" s="1"/>
  <c r="AY7" i="8"/>
  <c r="BN7" i="8" s="1"/>
  <c r="BO7" i="8" s="1"/>
  <c r="BR7" i="8" s="1"/>
  <c r="AY9" i="8"/>
  <c r="BN9" i="8" s="1"/>
  <c r="BO9" i="8" s="1"/>
  <c r="BR9" i="8" s="1"/>
  <c r="AY8" i="8"/>
  <c r="BN8" i="8" s="1"/>
  <c r="BO8" i="8" s="1"/>
  <c r="BR8" i="8" s="1"/>
  <c r="FU8" i="8" s="1"/>
  <c r="AY23" i="8"/>
  <c r="BN23" i="8" s="1"/>
  <c r="BO23" i="8" s="1"/>
  <c r="BR23" i="8" s="1"/>
  <c r="FU23" i="8" s="1"/>
  <c r="AY5" i="8"/>
  <c r="BN5" i="8" s="1"/>
  <c r="BO5" i="8" s="1"/>
  <c r="BR5" i="8" s="1"/>
  <c r="AY10" i="8"/>
  <c r="BN10" i="8" s="1"/>
  <c r="BO10" i="8" s="1"/>
  <c r="BR10" i="8" s="1"/>
  <c r="AY22" i="8"/>
  <c r="BN22" i="8" s="1"/>
  <c r="BO22" i="8" s="1"/>
  <c r="BR22" i="8" s="1"/>
  <c r="AY20" i="8"/>
  <c r="BN20" i="8" s="1"/>
  <c r="BO20" i="8" s="1"/>
  <c r="BR20" i="8" s="1"/>
  <c r="AY19" i="8"/>
  <c r="BN19" i="8" s="1"/>
  <c r="BO19" i="8" s="1"/>
  <c r="BR19" i="8" s="1"/>
  <c r="AY11" i="8"/>
  <c r="BN11" i="8" s="1"/>
  <c r="BO11" i="8" s="1"/>
  <c r="BR11" i="8" s="1"/>
  <c r="AY16" i="8"/>
  <c r="BN16" i="8" s="1"/>
  <c r="BO16" i="8" s="1"/>
  <c r="BR16" i="8" s="1"/>
  <c r="AY13" i="8"/>
  <c r="BN13" i="8" s="1"/>
  <c r="BO13" i="8" s="1"/>
  <c r="BR13" i="8" s="1"/>
  <c r="AY27" i="8"/>
  <c r="BN27" i="8" s="1"/>
  <c r="BO27" i="8" s="1"/>
  <c r="BR27" i="8" s="1"/>
  <c r="FU27" i="8" s="1"/>
  <c r="AY25" i="8"/>
  <c r="BN25" i="8" s="1"/>
  <c r="BO25" i="8" s="1"/>
  <c r="BR25" i="8" s="1"/>
  <c r="AY18" i="8"/>
  <c r="BN18" i="8" s="1"/>
  <c r="BO18" i="8" s="1"/>
  <c r="BR18" i="8" s="1"/>
  <c r="AY17" i="8"/>
  <c r="BN17" i="8" s="1"/>
  <c r="BO17" i="8" s="1"/>
  <c r="BR17" i="8" s="1"/>
  <c r="AY15" i="8"/>
  <c r="BN15" i="8" s="1"/>
  <c r="BO15" i="8" s="1"/>
  <c r="BR15" i="8" s="1"/>
  <c r="AY14" i="8"/>
  <c r="BN14" i="8" s="1"/>
  <c r="BO14" i="8" s="1"/>
  <c r="BR14" i="8" s="1"/>
  <c r="AY12" i="8"/>
  <c r="BN12" i="8" s="1"/>
  <c r="BO12" i="8" s="1"/>
  <c r="BR12" i="8" s="1"/>
  <c r="AY6" i="8"/>
  <c r="BN6" i="8" s="1"/>
  <c r="BO6" i="8" s="1"/>
  <c r="BR6" i="8" s="1"/>
  <c r="AY28" i="8"/>
  <c r="AZ28" i="8"/>
  <c r="BN28" i="8"/>
  <c r="BO4" i="8"/>
  <c r="BR4" i="8" s="1"/>
  <c r="FT28" i="8"/>
  <c r="MX21" i="7"/>
  <c r="MW24" i="7"/>
  <c r="MB26" i="7"/>
  <c r="MH26" i="7" s="1"/>
  <c r="MH27" i="7" s="1"/>
  <c r="MH13" i="7"/>
  <c r="N10" i="7"/>
  <c r="KU26" i="7"/>
  <c r="KU27" i="7" s="1"/>
  <c r="KM27" i="7"/>
  <c r="FX28" i="8"/>
  <c r="GM28" i="8" s="1"/>
  <c r="CZ7" i="8"/>
  <c r="DK28" i="8" s="1"/>
  <c r="DB7" i="8"/>
  <c r="DO28" i="8" s="1"/>
  <c r="DA7" i="8"/>
  <c r="DM28" i="8" s="1"/>
  <c r="N22" i="5"/>
  <c r="MT12" i="5"/>
  <c r="Q12" i="5"/>
  <c r="P12" i="5"/>
  <c r="O12" i="5"/>
  <c r="R12" i="5" s="1"/>
  <c r="MT25" i="5"/>
  <c r="MU10" i="5"/>
  <c r="MW10" i="5"/>
  <c r="NE10" i="5"/>
  <c r="NF10" i="5" s="1"/>
  <c r="NG10" i="5" s="1"/>
  <c r="C12" i="6"/>
  <c r="AA18" i="5"/>
  <c r="X19" i="5"/>
  <c r="X23" i="5" s="1"/>
  <c r="X20" i="5"/>
  <c r="X22" i="5"/>
  <c r="Y22" i="5"/>
  <c r="Y19" i="5"/>
  <c r="Y23" i="5" s="1"/>
  <c r="Y20" i="5"/>
  <c r="Z22" i="5"/>
  <c r="Z19" i="5"/>
  <c r="Z23" i="5" s="1"/>
  <c r="Z20" i="5"/>
  <c r="BO4" i="6"/>
  <c r="BR4" i="6" s="1"/>
  <c r="AY5" i="6"/>
  <c r="BN5" i="6" s="1"/>
  <c r="AY26" i="6"/>
  <c r="BN26" i="6" s="1"/>
  <c r="BO26" i="6" s="1"/>
  <c r="BR26" i="6" s="1"/>
  <c r="AY23" i="6"/>
  <c r="BN23" i="6" s="1"/>
  <c r="BO23" i="6" s="1"/>
  <c r="BR23" i="6" s="1"/>
  <c r="FU23" i="6" s="1"/>
  <c r="AY18" i="6"/>
  <c r="BN18" i="6" s="1"/>
  <c r="BO18" i="6" s="1"/>
  <c r="BR18" i="6" s="1"/>
  <c r="AY12" i="6"/>
  <c r="BN12" i="6" s="1"/>
  <c r="BO12" i="6" s="1"/>
  <c r="BR12" i="6" s="1"/>
  <c r="AY10" i="6"/>
  <c r="BN10" i="6" s="1"/>
  <c r="BO10" i="6" s="1"/>
  <c r="BR10" i="6" s="1"/>
  <c r="AY9" i="6"/>
  <c r="BN9" i="6" s="1"/>
  <c r="BO9" i="6" s="1"/>
  <c r="BR9" i="6" s="1"/>
  <c r="AY7" i="6"/>
  <c r="BN7" i="6" s="1"/>
  <c r="BO7" i="6" s="1"/>
  <c r="BR7" i="6" s="1"/>
  <c r="AY6" i="6"/>
  <c r="BN6" i="6" s="1"/>
  <c r="BO6" i="6" s="1"/>
  <c r="BR6" i="6" s="1"/>
  <c r="AY13" i="6"/>
  <c r="BN13" i="6" s="1"/>
  <c r="BO13" i="6" s="1"/>
  <c r="BR13" i="6" s="1"/>
  <c r="AY11" i="6"/>
  <c r="BN11" i="6" s="1"/>
  <c r="BO11" i="6" s="1"/>
  <c r="BR11" i="6" s="1"/>
  <c r="AY8" i="6"/>
  <c r="BN8" i="6" s="1"/>
  <c r="BO8" i="6" s="1"/>
  <c r="BR8" i="6" s="1"/>
  <c r="FU8" i="6" s="1"/>
  <c r="AY20" i="6"/>
  <c r="BN20" i="6" s="1"/>
  <c r="BO20" i="6" s="1"/>
  <c r="BR20" i="6" s="1"/>
  <c r="AY27" i="6"/>
  <c r="BN27" i="6" s="1"/>
  <c r="BO27" i="6" s="1"/>
  <c r="BR27" i="6" s="1"/>
  <c r="FU27" i="6" s="1"/>
  <c r="AY19" i="6"/>
  <c r="BN19" i="6" s="1"/>
  <c r="BO19" i="6" s="1"/>
  <c r="BR19" i="6" s="1"/>
  <c r="AY14" i="6"/>
  <c r="BN14" i="6" s="1"/>
  <c r="BO14" i="6" s="1"/>
  <c r="BR14" i="6" s="1"/>
  <c r="AY25" i="6"/>
  <c r="BN25" i="6" s="1"/>
  <c r="BO25" i="6" s="1"/>
  <c r="BR25" i="6" s="1"/>
  <c r="AY24" i="6"/>
  <c r="BN24" i="6" s="1"/>
  <c r="BO24" i="6" s="1"/>
  <c r="BR24" i="6" s="1"/>
  <c r="FU24" i="6" s="1"/>
  <c r="AY22" i="6"/>
  <c r="BN22" i="6" s="1"/>
  <c r="BO22" i="6" s="1"/>
  <c r="BR22" i="6" s="1"/>
  <c r="AY21" i="6"/>
  <c r="BN21" i="6" s="1"/>
  <c r="BO21" i="6" s="1"/>
  <c r="BR21" i="6" s="1"/>
  <c r="AY17" i="6"/>
  <c r="BN17" i="6" s="1"/>
  <c r="BO17" i="6" s="1"/>
  <c r="BR17" i="6" s="1"/>
  <c r="AY16" i="6"/>
  <c r="BN16" i="6" s="1"/>
  <c r="BO16" i="6" s="1"/>
  <c r="BR16" i="6" s="1"/>
  <c r="AY15" i="6"/>
  <c r="BN15" i="6" s="1"/>
  <c r="BO15" i="6" s="1"/>
  <c r="BR15" i="6" s="1"/>
  <c r="AY28" i="6"/>
  <c r="AZ28" i="6"/>
  <c r="FT28" i="6"/>
  <c r="DM16" i="6"/>
  <c r="DM27" i="6"/>
  <c r="DM6" i="6"/>
  <c r="DM8" i="6"/>
  <c r="DM11" i="6"/>
  <c r="DM18" i="6"/>
  <c r="DM19" i="6"/>
  <c r="DM20" i="6"/>
  <c r="DM21" i="6"/>
  <c r="DM22" i="6"/>
  <c r="DM23" i="6"/>
  <c r="DM25" i="6"/>
  <c r="DM15" i="6"/>
  <c r="DM17" i="6"/>
  <c r="DM7" i="6"/>
  <c r="DM10" i="6"/>
  <c r="DM4" i="6"/>
  <c r="DM24" i="6"/>
  <c r="DM12" i="6"/>
  <c r="DM14" i="6"/>
  <c r="DM5" i="6"/>
  <c r="DM13" i="6"/>
  <c r="DM26" i="6"/>
  <c r="DM9" i="6"/>
  <c r="DK23" i="6"/>
  <c r="DK6" i="6"/>
  <c r="DP6" i="6" s="1"/>
  <c r="DK9" i="6"/>
  <c r="DP9" i="6" s="1"/>
  <c r="DK8" i="6"/>
  <c r="DP8" i="6" s="1"/>
  <c r="DK15" i="6"/>
  <c r="DP15" i="6" s="1"/>
  <c r="DK13" i="6"/>
  <c r="DP13" i="6" s="1"/>
  <c r="DK10" i="6"/>
  <c r="DP10" i="6" s="1"/>
  <c r="DK5" i="6"/>
  <c r="DP5" i="6" s="1"/>
  <c r="DK12" i="6"/>
  <c r="DP12" i="6" s="1"/>
  <c r="DK11" i="6"/>
  <c r="DP11" i="6" s="1"/>
  <c r="DK7" i="6"/>
  <c r="DP7" i="6" s="1"/>
  <c r="DK17" i="6"/>
  <c r="DK19" i="6"/>
  <c r="DK14" i="6"/>
  <c r="DP14" i="6" s="1"/>
  <c r="DK18" i="6"/>
  <c r="DP18" i="6" s="1"/>
  <c r="DK16" i="6"/>
  <c r="DP16" i="6" s="1"/>
  <c r="DK20" i="6"/>
  <c r="DK25" i="6"/>
  <c r="DP25" i="6" s="1"/>
  <c r="DK21" i="6"/>
  <c r="DK22" i="6"/>
  <c r="DK24" i="6"/>
  <c r="DK27" i="6"/>
  <c r="DP27" i="6" s="1"/>
  <c r="DK26" i="6"/>
  <c r="DP26" i="6" s="1"/>
  <c r="DK4" i="6"/>
  <c r="DP4" i="6" s="1"/>
  <c r="DO24" i="6"/>
  <c r="DO23" i="6"/>
  <c r="DO22" i="6"/>
  <c r="DO21" i="6"/>
  <c r="DO20" i="6"/>
  <c r="DO19" i="6"/>
  <c r="DO17" i="6"/>
  <c r="DO16" i="6"/>
  <c r="DO15" i="6"/>
  <c r="DO7" i="6"/>
  <c r="DO14" i="6"/>
  <c r="DO13" i="6"/>
  <c r="DO12" i="6"/>
  <c r="DO11" i="6"/>
  <c r="DO10" i="6"/>
  <c r="DO9" i="6"/>
  <c r="DO8" i="6"/>
  <c r="DO5" i="6"/>
  <c r="DO27" i="6"/>
  <c r="DO26" i="6"/>
  <c r="DO25" i="6"/>
  <c r="DO18" i="6"/>
  <c r="DO6" i="6"/>
  <c r="DO4" i="6"/>
  <c r="X18" i="3"/>
  <c r="Y18" i="3"/>
  <c r="Z18" i="3"/>
  <c r="FX10" i="4"/>
  <c r="EA10" i="4"/>
  <c r="GM10" i="4" s="1"/>
  <c r="FX5" i="4"/>
  <c r="EA5" i="4"/>
  <c r="GM5" i="4" s="1"/>
  <c r="EA16" i="4"/>
  <c r="GM16" i="4" s="1"/>
  <c r="FX16" i="4"/>
  <c r="FX26" i="4"/>
  <c r="EA26" i="4"/>
  <c r="GM26" i="4" s="1"/>
  <c r="EA17" i="4"/>
  <c r="GM17" i="4" s="1"/>
  <c r="FX17" i="4"/>
  <c r="FX21" i="4"/>
  <c r="EA21" i="4"/>
  <c r="GM21" i="4" s="1"/>
  <c r="EA20" i="4"/>
  <c r="GM20" i="4" s="1"/>
  <c r="FX20" i="4"/>
  <c r="FX18" i="4"/>
  <c r="EA18" i="4"/>
  <c r="GM18" i="4" s="1"/>
  <c r="FX11" i="4"/>
  <c r="EA11" i="4"/>
  <c r="GM11" i="4" s="1"/>
  <c r="EA14" i="4"/>
  <c r="GM14" i="4" s="1"/>
  <c r="FX14" i="4"/>
  <c r="EA25" i="4"/>
  <c r="GM25" i="4" s="1"/>
  <c r="FX25" i="4"/>
  <c r="EA15" i="4"/>
  <c r="GM15" i="4" s="1"/>
  <c r="FX15" i="4"/>
  <c r="FX22" i="4"/>
  <c r="EA22" i="4"/>
  <c r="GM22" i="4" s="1"/>
  <c r="EA9" i="4"/>
  <c r="GM9" i="4" s="1"/>
  <c r="FX9" i="4"/>
  <c r="FX4" i="4"/>
  <c r="EA4" i="4"/>
  <c r="GM4" i="4" s="1"/>
  <c r="FX12" i="4"/>
  <c r="EA12" i="4"/>
  <c r="GM12" i="4" s="1"/>
  <c r="EA7" i="4"/>
  <c r="GM7" i="4" s="1"/>
  <c r="FX7" i="4"/>
  <c r="EA19" i="4"/>
  <c r="GM19" i="4" s="1"/>
  <c r="FX19" i="4"/>
  <c r="EA13" i="4"/>
  <c r="GM13" i="4" s="1"/>
  <c r="FX13" i="4"/>
  <c r="FX6" i="4"/>
  <c r="EA6" i="4"/>
  <c r="GM6" i="4" s="1"/>
  <c r="MT24" i="3"/>
  <c r="NE24" i="3" s="1"/>
  <c r="NF24" i="3" s="1"/>
  <c r="NG24" i="3" s="1"/>
  <c r="MU21" i="3"/>
  <c r="NE21" i="3"/>
  <c r="NF21" i="3" s="1"/>
  <c r="NG21" i="3" s="1"/>
  <c r="DA6" i="4"/>
  <c r="DB6" i="4"/>
  <c r="CZ6" i="4"/>
  <c r="CZ4" i="4"/>
  <c r="DA4" i="4"/>
  <c r="DB4" i="4"/>
  <c r="CZ5" i="4"/>
  <c r="DA5" i="4"/>
  <c r="DB5" i="4"/>
  <c r="ES4" i="4"/>
  <c r="ES5" i="4"/>
  <c r="ES25" i="4"/>
  <c r="ES27" i="4"/>
  <c r="ES10" i="4"/>
  <c r="ES16" i="4"/>
  <c r="ES13" i="4"/>
  <c r="ES21" i="4"/>
  <c r="ES20" i="4"/>
  <c r="ES18" i="4"/>
  <c r="ES11" i="4"/>
  <c r="ES9" i="4"/>
  <c r="ES8" i="4"/>
  <c r="ES6" i="4"/>
  <c r="ES14" i="4"/>
  <c r="ES26" i="4"/>
  <c r="ES24" i="4"/>
  <c r="ES12" i="4"/>
  <c r="ES23" i="4"/>
  <c r="ES15" i="4"/>
  <c r="ES7" i="4"/>
  <c r="ES19" i="4"/>
  <c r="ES17" i="4"/>
  <c r="ES22" i="4"/>
  <c r="EU4" i="4"/>
  <c r="EU12" i="4"/>
  <c r="EU13" i="4"/>
  <c r="EU15" i="4"/>
  <c r="EU17" i="4"/>
  <c r="EU24" i="4"/>
  <c r="EU27" i="4"/>
  <c r="EU20" i="4"/>
  <c r="EU22" i="4"/>
  <c r="EU25" i="4"/>
  <c r="EU26" i="4"/>
  <c r="EU21" i="4"/>
  <c r="EU23" i="4"/>
  <c r="EU6" i="4"/>
  <c r="EU7" i="4"/>
  <c r="EU8" i="4"/>
  <c r="EU9" i="4"/>
  <c r="EU10" i="4"/>
  <c r="EU11" i="4"/>
  <c r="EU5" i="4"/>
  <c r="EU16" i="4"/>
  <c r="EU14" i="4"/>
  <c r="EU18" i="4"/>
  <c r="EU19" i="4"/>
  <c r="FT5" i="4"/>
  <c r="AZ5" i="4"/>
  <c r="GI5" i="4" s="1"/>
  <c r="AX4" i="4"/>
  <c r="AW28" i="4"/>
  <c r="FT10" i="4"/>
  <c r="AZ10" i="4"/>
  <c r="GI10" i="4" s="1"/>
  <c r="FT11" i="4"/>
  <c r="AZ11" i="4"/>
  <c r="GI11" i="4" s="1"/>
  <c r="AZ26" i="4"/>
  <c r="GI26" i="4" s="1"/>
  <c r="FT26" i="4"/>
  <c r="FT15" i="4"/>
  <c r="AZ15" i="4"/>
  <c r="GI15" i="4" s="1"/>
  <c r="FT27" i="4"/>
  <c r="AZ12" i="4"/>
  <c r="GI12" i="4" s="1"/>
  <c r="FT12" i="4"/>
  <c r="AZ25" i="4"/>
  <c r="GI25" i="4" s="1"/>
  <c r="FT25" i="4"/>
  <c r="FT24" i="4"/>
  <c r="FT23" i="4"/>
  <c r="FT22" i="4"/>
  <c r="AZ22" i="4"/>
  <c r="GI22" i="4" s="1"/>
  <c r="AZ17" i="4"/>
  <c r="GI17" i="4" s="1"/>
  <c r="FT17" i="4"/>
  <c r="AZ21" i="4"/>
  <c r="GI21" i="4" s="1"/>
  <c r="FT21" i="4"/>
  <c r="FT20" i="4"/>
  <c r="AZ20" i="4"/>
  <c r="GI20" i="4" s="1"/>
  <c r="AZ19" i="4"/>
  <c r="GI19" i="4" s="1"/>
  <c r="FT19" i="4"/>
  <c r="AZ18" i="4"/>
  <c r="GI18" i="4" s="1"/>
  <c r="FT18" i="4"/>
  <c r="FT16" i="4"/>
  <c r="AZ16" i="4"/>
  <c r="GI16" i="4" s="1"/>
  <c r="FT14" i="4"/>
  <c r="AZ14" i="4"/>
  <c r="GI14" i="4" s="1"/>
  <c r="AZ13" i="4"/>
  <c r="GI13" i="4" s="1"/>
  <c r="FT13" i="4"/>
  <c r="FT9" i="4"/>
  <c r="AZ9" i="4"/>
  <c r="GI9" i="4" s="1"/>
  <c r="FT8" i="4"/>
  <c r="FT7" i="4"/>
  <c r="AZ7" i="4"/>
  <c r="GI7" i="4" s="1"/>
  <c r="AZ6" i="4"/>
  <c r="GI6" i="4" s="1"/>
  <c r="FT6" i="4"/>
  <c r="N10" i="3"/>
  <c r="KM27" i="3"/>
  <c r="KU26" i="3"/>
  <c r="KU27" i="3" s="1"/>
  <c r="MX15" i="3"/>
  <c r="MW21" i="3"/>
  <c r="NE20" i="1"/>
  <c r="NF20" i="1" s="1"/>
  <c r="NG20" i="1" s="1"/>
  <c r="MU20" i="1"/>
  <c r="MW20" i="1"/>
  <c r="MX20" i="1" s="1"/>
  <c r="AZ6" i="2"/>
  <c r="GI6" i="2" s="1"/>
  <c r="FT6" i="2"/>
  <c r="AZ7" i="2"/>
  <c r="GI7" i="2" s="1"/>
  <c r="FT7" i="2"/>
  <c r="FT22" i="2"/>
  <c r="AZ22" i="2"/>
  <c r="GI22" i="2" s="1"/>
  <c r="MU15" i="1"/>
  <c r="NE15" i="1"/>
  <c r="NF15" i="1" s="1"/>
  <c r="NG15" i="1" s="1"/>
  <c r="MW15" i="1"/>
  <c r="MX15" i="1" s="1"/>
  <c r="FT10" i="2"/>
  <c r="AZ10" i="2"/>
  <c r="GI10" i="2" s="1"/>
  <c r="FT14" i="2"/>
  <c r="AZ14" i="2"/>
  <c r="GI14" i="2" s="1"/>
  <c r="AZ13" i="2"/>
  <c r="GI13" i="2" s="1"/>
  <c r="FT13" i="2"/>
  <c r="FT21" i="2"/>
  <c r="AZ21" i="2"/>
  <c r="GI21" i="2" s="1"/>
  <c r="FT19" i="2"/>
  <c r="AZ19" i="2"/>
  <c r="GI19" i="2" s="1"/>
  <c r="FT25" i="2"/>
  <c r="AZ25" i="2"/>
  <c r="GI25" i="2" s="1"/>
  <c r="AZ17" i="2"/>
  <c r="GI17" i="2" s="1"/>
  <c r="FT17" i="2"/>
  <c r="AZ26" i="2"/>
  <c r="GI26" i="2" s="1"/>
  <c r="FT26" i="2"/>
  <c r="FT5" i="2"/>
  <c r="AZ5" i="2"/>
  <c r="GI5" i="2" s="1"/>
  <c r="AZ15" i="2"/>
  <c r="GI15" i="2" s="1"/>
  <c r="FT15" i="2"/>
  <c r="FT20" i="2"/>
  <c r="AZ20" i="2"/>
  <c r="GI20" i="2" s="1"/>
  <c r="AX4" i="2"/>
  <c r="AW28" i="2"/>
  <c r="FT16" i="2"/>
  <c r="AZ16" i="2"/>
  <c r="GI16" i="2" s="1"/>
  <c r="AZ18" i="2"/>
  <c r="GI18" i="2" s="1"/>
  <c r="FT18" i="2"/>
  <c r="AZ9" i="2"/>
  <c r="GI9" i="2" s="1"/>
  <c r="FT9" i="2"/>
  <c r="FT12" i="2"/>
  <c r="AZ12" i="2"/>
  <c r="GI12" i="2" s="1"/>
  <c r="AZ11" i="2"/>
  <c r="GI11" i="2" s="1"/>
  <c r="FT11" i="2"/>
  <c r="MW19" i="1"/>
  <c r="MX19" i="1" s="1"/>
  <c r="NE19" i="1"/>
  <c r="NF19" i="1" s="1"/>
  <c r="NG19" i="1" s="1"/>
  <c r="MU19" i="1"/>
  <c r="DC5" i="2"/>
  <c r="DC4" i="2"/>
  <c r="DC6" i="2"/>
  <c r="NE18" i="1"/>
  <c r="NF18" i="1" s="1"/>
  <c r="NG18" i="1" s="1"/>
  <c r="MW18" i="1"/>
  <c r="MU18" i="1"/>
  <c r="Q21" i="1"/>
  <c r="MT21" i="1"/>
  <c r="O21" i="1"/>
  <c r="R21" i="1" s="1"/>
  <c r="P21" i="1"/>
  <c r="ES15" i="2"/>
  <c r="ES11" i="2"/>
  <c r="ES26" i="2"/>
  <c r="ES6" i="2"/>
  <c r="ES10" i="2"/>
  <c r="ES9" i="2"/>
  <c r="ES21" i="2"/>
  <c r="ES25" i="2"/>
  <c r="ES18" i="2"/>
  <c r="ES16" i="2"/>
  <c r="ES8" i="2"/>
  <c r="ES12" i="2"/>
  <c r="ES22" i="2"/>
  <c r="ES27" i="2"/>
  <c r="ES19" i="2"/>
  <c r="KU10" i="1"/>
  <c r="MB10" i="1" s="1"/>
  <c r="KM26" i="1"/>
  <c r="EA4" i="2"/>
  <c r="GM4" i="2" s="1"/>
  <c r="FX4" i="2"/>
  <c r="EA7" i="2"/>
  <c r="GM7" i="2" s="1"/>
  <c r="FX7" i="2"/>
  <c r="EA21" i="2"/>
  <c r="GM21" i="2" s="1"/>
  <c r="FX21" i="2"/>
  <c r="EA14" i="2"/>
  <c r="GM14" i="2" s="1"/>
  <c r="FX14" i="2"/>
  <c r="FX5" i="2"/>
  <c r="EA5" i="2"/>
  <c r="GM5" i="2" s="1"/>
  <c r="FX26" i="2"/>
  <c r="EA26" i="2"/>
  <c r="GM26" i="2" s="1"/>
  <c r="FX6" i="2"/>
  <c r="EA6" i="2"/>
  <c r="GM6" i="2" s="1"/>
  <c r="EA19" i="2"/>
  <c r="GM19" i="2" s="1"/>
  <c r="FX19" i="2"/>
  <c r="FX20" i="2"/>
  <c r="EA20" i="2"/>
  <c r="GM20" i="2" s="1"/>
  <c r="FX24" i="2"/>
  <c r="EA24" i="2"/>
  <c r="GM24" i="2" s="1"/>
  <c r="FX18" i="2"/>
  <c r="EA18" i="2"/>
  <c r="GM18" i="2" s="1"/>
  <c r="EA27" i="2"/>
  <c r="GM27" i="2" s="1"/>
  <c r="FX27" i="2"/>
  <c r="FX12" i="2"/>
  <c r="EA12" i="2"/>
  <c r="GM12" i="2" s="1"/>
  <c r="FX16" i="2"/>
  <c r="EA16" i="2"/>
  <c r="GM16" i="2" s="1"/>
  <c r="EA15" i="2"/>
  <c r="GM15" i="2" s="1"/>
  <c r="FX15" i="2"/>
  <c r="FX23" i="2"/>
  <c r="EA23" i="2"/>
  <c r="GM23" i="2" s="1"/>
  <c r="EA9" i="2"/>
  <c r="GM9" i="2" s="1"/>
  <c r="FX9" i="2"/>
  <c r="EA10" i="2"/>
  <c r="GM10" i="2" s="1"/>
  <c r="FX10" i="2"/>
  <c r="EA25" i="2"/>
  <c r="GM25" i="2" s="1"/>
  <c r="FX25" i="2"/>
  <c r="EA17" i="2"/>
  <c r="GM17" i="2" s="1"/>
  <c r="FX17" i="2"/>
  <c r="EA11" i="2"/>
  <c r="GM11" i="2" s="1"/>
  <c r="FX11" i="2"/>
  <c r="EA22" i="2"/>
  <c r="GM22" i="2" s="1"/>
  <c r="FX22" i="2"/>
  <c r="FX13" i="2"/>
  <c r="EA13" i="2"/>
  <c r="GM13" i="2" s="1"/>
  <c r="EU4" i="2"/>
  <c r="EU23" i="2"/>
  <c r="EU8" i="2"/>
  <c r="EU19" i="2"/>
  <c r="EU5" i="2"/>
  <c r="EU20" i="2"/>
  <c r="EU27" i="2"/>
  <c r="EU6" i="2"/>
  <c r="EU11" i="2"/>
  <c r="EU13" i="2"/>
  <c r="EU12" i="2"/>
  <c r="EU16" i="2"/>
  <c r="EU14" i="2"/>
  <c r="EU17" i="2"/>
  <c r="EU7" i="2"/>
  <c r="EU10" i="2"/>
  <c r="EU22" i="2"/>
  <c r="EU25" i="2"/>
  <c r="EU21" i="2"/>
  <c r="EU9" i="2"/>
  <c r="EU18" i="2"/>
  <c r="EU15" i="2"/>
  <c r="EU26" i="2"/>
  <c r="EU24" i="2"/>
  <c r="ES17" i="2"/>
  <c r="ES13" i="2"/>
  <c r="ES7" i="2"/>
  <c r="ES24" i="2"/>
  <c r="ES20" i="2"/>
  <c r="ES5" i="2"/>
  <c r="ES14" i="2"/>
  <c r="ES23" i="2"/>
  <c r="DJ28" i="2"/>
  <c r="ER28" i="2"/>
  <c r="AA19" i="7" l="1"/>
  <c r="AA23" i="7" s="1"/>
  <c r="AA20" i="7"/>
  <c r="AA22" i="7"/>
  <c r="FU26" i="8"/>
  <c r="BS26" i="8"/>
  <c r="GJ26" i="8" s="1"/>
  <c r="FU21" i="8"/>
  <c r="BS21" i="8"/>
  <c r="GJ21" i="8" s="1"/>
  <c r="BS7" i="8"/>
  <c r="GJ7" i="8" s="1"/>
  <c r="FU7" i="8"/>
  <c r="FU9" i="8"/>
  <c r="BS9" i="8"/>
  <c r="GJ9" i="8" s="1"/>
  <c r="FU5" i="8"/>
  <c r="BS5" i="8"/>
  <c r="GJ5" i="8" s="1"/>
  <c r="BS10" i="8"/>
  <c r="GJ10" i="8" s="1"/>
  <c r="FU10" i="8"/>
  <c r="FU22" i="8"/>
  <c r="BS22" i="8"/>
  <c r="GJ22" i="8" s="1"/>
  <c r="FU20" i="8"/>
  <c r="BS20" i="8"/>
  <c r="GJ20" i="8" s="1"/>
  <c r="BS19" i="8"/>
  <c r="GJ19" i="8" s="1"/>
  <c r="FU19" i="8"/>
  <c r="FU11" i="8"/>
  <c r="BS11" i="8"/>
  <c r="GJ11" i="8" s="1"/>
  <c r="FU16" i="8"/>
  <c r="BS16" i="8"/>
  <c r="GJ16" i="8" s="1"/>
  <c r="FU13" i="8"/>
  <c r="BS13" i="8"/>
  <c r="GJ13" i="8" s="1"/>
  <c r="BS25" i="8"/>
  <c r="GJ25" i="8" s="1"/>
  <c r="FU25" i="8"/>
  <c r="BS18" i="8"/>
  <c r="GJ18" i="8" s="1"/>
  <c r="FU18" i="8"/>
  <c r="FU17" i="8"/>
  <c r="BS17" i="8"/>
  <c r="GJ17" i="8" s="1"/>
  <c r="FU15" i="8"/>
  <c r="BS15" i="8"/>
  <c r="GJ15" i="8" s="1"/>
  <c r="BS14" i="8"/>
  <c r="GJ14" i="8" s="1"/>
  <c r="FU14" i="8"/>
  <c r="FU12" i="8"/>
  <c r="BS12" i="8"/>
  <c r="GJ12" i="8" s="1"/>
  <c r="FU6" i="8"/>
  <c r="BS6" i="8"/>
  <c r="GJ6" i="8" s="1"/>
  <c r="FU4" i="8"/>
  <c r="BS4" i="8"/>
  <c r="GJ4" i="8" s="1"/>
  <c r="GI28" i="8"/>
  <c r="N12" i="7"/>
  <c r="Q10" i="7"/>
  <c r="O10" i="7"/>
  <c r="R10" i="7" s="1"/>
  <c r="P10" i="7"/>
  <c r="MT10" i="7"/>
  <c r="DK15" i="8"/>
  <c r="DP15" i="8" s="1"/>
  <c r="DK7" i="8"/>
  <c r="DK10" i="8"/>
  <c r="DK11" i="8"/>
  <c r="DK18" i="8"/>
  <c r="DP18" i="8" s="1"/>
  <c r="DK25" i="8"/>
  <c r="DK14" i="8"/>
  <c r="DP14" i="8" s="1"/>
  <c r="DK16" i="8"/>
  <c r="DK21" i="8"/>
  <c r="DP21" i="8" s="1"/>
  <c r="DK8" i="8"/>
  <c r="DP8" i="8" s="1"/>
  <c r="DK26" i="8"/>
  <c r="DK9" i="8"/>
  <c r="DP9" i="8" s="1"/>
  <c r="DK27" i="8"/>
  <c r="DK12" i="8"/>
  <c r="DK24" i="8"/>
  <c r="DK23" i="8"/>
  <c r="DK20" i="8"/>
  <c r="DP20" i="8" s="1"/>
  <c r="DK5" i="8"/>
  <c r="DP5" i="8" s="1"/>
  <c r="DK17" i="8"/>
  <c r="DP17" i="8" s="1"/>
  <c r="DK19" i="8"/>
  <c r="DP19" i="8" s="1"/>
  <c r="DK22" i="8"/>
  <c r="DP22" i="8" s="1"/>
  <c r="DK13" i="8"/>
  <c r="DK6" i="8"/>
  <c r="DK4" i="8"/>
  <c r="DP4" i="8" s="1"/>
  <c r="DO24" i="8"/>
  <c r="DO23" i="8"/>
  <c r="DO6" i="8"/>
  <c r="DO13" i="8"/>
  <c r="DO12" i="8"/>
  <c r="DO11" i="8"/>
  <c r="DO10" i="8"/>
  <c r="DO26" i="8"/>
  <c r="DO16" i="8"/>
  <c r="DO7" i="8"/>
  <c r="DO27" i="8"/>
  <c r="DO25" i="8"/>
  <c r="DO19" i="8"/>
  <c r="DO18" i="8"/>
  <c r="DO15" i="8"/>
  <c r="DO8" i="8"/>
  <c r="DO17" i="8"/>
  <c r="DO5" i="8"/>
  <c r="DO21" i="8"/>
  <c r="DO22" i="8"/>
  <c r="DO20" i="8"/>
  <c r="DO14" i="8"/>
  <c r="DO9" i="8"/>
  <c r="DO4" i="8"/>
  <c r="DM11" i="8"/>
  <c r="DM18" i="8"/>
  <c r="DM25" i="8"/>
  <c r="DM8" i="8"/>
  <c r="DM4" i="8"/>
  <c r="DM24" i="8"/>
  <c r="DM6" i="8"/>
  <c r="DM17" i="8"/>
  <c r="DM20" i="8"/>
  <c r="DM13" i="8"/>
  <c r="DM5" i="8"/>
  <c r="DM10" i="8"/>
  <c r="DM14" i="8"/>
  <c r="DM19" i="8"/>
  <c r="DM21" i="8"/>
  <c r="DM22" i="8"/>
  <c r="DM26" i="8"/>
  <c r="DM27" i="8"/>
  <c r="DM12" i="8"/>
  <c r="DM23" i="8"/>
  <c r="DM15" i="8"/>
  <c r="DM9" i="8"/>
  <c r="DM16" i="8"/>
  <c r="DM7" i="8"/>
  <c r="O22" i="5"/>
  <c r="R22" i="5" s="1"/>
  <c r="Q22" i="5"/>
  <c r="P22" i="5"/>
  <c r="MU12" i="5"/>
  <c r="NE12" i="5"/>
  <c r="NF12" i="5" s="1"/>
  <c r="NG12" i="5" s="1"/>
  <c r="MU25" i="5"/>
  <c r="NE25" i="5"/>
  <c r="MT28" i="5"/>
  <c r="MW25" i="5"/>
  <c r="MX10" i="5"/>
  <c r="C13" i="6"/>
  <c r="D12" i="6"/>
  <c r="FD5" i="6"/>
  <c r="FD6" i="6" s="1"/>
  <c r="FL28" i="6" s="1"/>
  <c r="FM28" i="6" s="1"/>
  <c r="AA22" i="5"/>
  <c r="AA19" i="5"/>
  <c r="AA23" i="5" s="1"/>
  <c r="AA20" i="5"/>
  <c r="BS4" i="6"/>
  <c r="GJ4" i="6" s="1"/>
  <c r="FU4" i="6"/>
  <c r="BS26" i="6"/>
  <c r="GJ26" i="6" s="1"/>
  <c r="FU26" i="6"/>
  <c r="FU18" i="6"/>
  <c r="BS18" i="6"/>
  <c r="GJ18" i="6" s="1"/>
  <c r="BS12" i="6"/>
  <c r="GJ12" i="6" s="1"/>
  <c r="FU12" i="6"/>
  <c r="FU10" i="6"/>
  <c r="BS10" i="6"/>
  <c r="GJ10" i="6" s="1"/>
  <c r="BS9" i="6"/>
  <c r="GJ9" i="6" s="1"/>
  <c r="FU9" i="6"/>
  <c r="BS7" i="6"/>
  <c r="GJ7" i="6" s="1"/>
  <c r="FU7" i="6"/>
  <c r="BS6" i="6"/>
  <c r="GJ6" i="6" s="1"/>
  <c r="FU6" i="6"/>
  <c r="BS13" i="6"/>
  <c r="GJ13" i="6" s="1"/>
  <c r="FU13" i="6"/>
  <c r="FU11" i="6"/>
  <c r="BS11" i="6"/>
  <c r="GJ11" i="6" s="1"/>
  <c r="BS20" i="6"/>
  <c r="GJ20" i="6" s="1"/>
  <c r="FU20" i="6"/>
  <c r="BS19" i="6"/>
  <c r="GJ19" i="6" s="1"/>
  <c r="FU19" i="6"/>
  <c r="BS14" i="6"/>
  <c r="GJ14" i="6" s="1"/>
  <c r="FU14" i="6"/>
  <c r="BS25" i="6"/>
  <c r="GJ25" i="6" s="1"/>
  <c r="FU25" i="6"/>
  <c r="BS22" i="6"/>
  <c r="GJ22" i="6" s="1"/>
  <c r="FU22" i="6"/>
  <c r="BS21" i="6"/>
  <c r="GJ21" i="6" s="1"/>
  <c r="FU21" i="6"/>
  <c r="FU17" i="6"/>
  <c r="BS17" i="6"/>
  <c r="GJ17" i="6" s="1"/>
  <c r="FU16" i="6"/>
  <c r="BS16" i="6"/>
  <c r="GJ16" i="6" s="1"/>
  <c r="BS15" i="6"/>
  <c r="GJ15" i="6" s="1"/>
  <c r="FU15" i="6"/>
  <c r="GI28" i="6"/>
  <c r="DQ6" i="6"/>
  <c r="DR6" i="6"/>
  <c r="GL6" i="6" s="1"/>
  <c r="FW6" i="6"/>
  <c r="DQ9" i="6"/>
  <c r="FW9" i="6"/>
  <c r="DR9" i="6"/>
  <c r="GL9" i="6" s="1"/>
  <c r="DQ8" i="6"/>
  <c r="FW8" i="6"/>
  <c r="DQ15" i="6"/>
  <c r="DR15" i="6"/>
  <c r="GL15" i="6" s="1"/>
  <c r="FW15" i="6"/>
  <c r="DQ13" i="6"/>
  <c r="DR13" i="6"/>
  <c r="GL13" i="6" s="1"/>
  <c r="FW13" i="6"/>
  <c r="DQ10" i="6"/>
  <c r="DR10" i="6"/>
  <c r="GL10" i="6" s="1"/>
  <c r="FW10" i="6"/>
  <c r="DR5" i="6"/>
  <c r="GL5" i="6" s="1"/>
  <c r="FW5" i="6"/>
  <c r="DR12" i="6"/>
  <c r="GL12" i="6" s="1"/>
  <c r="FW12" i="6"/>
  <c r="DR11" i="6"/>
  <c r="GL11" i="6" s="1"/>
  <c r="FW11" i="6"/>
  <c r="DR7" i="6"/>
  <c r="GL7" i="6" s="1"/>
  <c r="FW7" i="6"/>
  <c r="DR14" i="6"/>
  <c r="GL14" i="6" s="1"/>
  <c r="FW14" i="6"/>
  <c r="DR18" i="6"/>
  <c r="GL18" i="6" s="1"/>
  <c r="FW18" i="6"/>
  <c r="DR16" i="6"/>
  <c r="GL16" i="6" s="1"/>
  <c r="FW16" i="6"/>
  <c r="FW25" i="6"/>
  <c r="DR25" i="6"/>
  <c r="GL25" i="6" s="1"/>
  <c r="FW27" i="6"/>
  <c r="X27" i="6" s="1"/>
  <c r="FW26" i="6"/>
  <c r="DR26" i="6"/>
  <c r="GL26" i="6" s="1"/>
  <c r="DP28" i="6"/>
  <c r="FW4" i="6"/>
  <c r="DR4" i="6"/>
  <c r="GL4" i="6" s="1"/>
  <c r="DP21" i="6"/>
  <c r="DP24" i="6"/>
  <c r="DP20" i="6"/>
  <c r="DP23" i="6"/>
  <c r="DP19" i="6"/>
  <c r="DP17" i="6"/>
  <c r="DP22" i="6"/>
  <c r="BO5" i="6"/>
  <c r="BR5" i="6" s="1"/>
  <c r="BN28" i="6"/>
  <c r="AA18" i="3"/>
  <c r="X19" i="3"/>
  <c r="X23" i="3" s="1"/>
  <c r="X20" i="3"/>
  <c r="X22" i="3"/>
  <c r="Y19" i="3"/>
  <c r="Y23" i="3" s="1"/>
  <c r="Y20" i="3"/>
  <c r="Y22" i="3"/>
  <c r="Z19" i="3"/>
  <c r="Z23" i="3" s="1"/>
  <c r="Z20" i="3"/>
  <c r="Z22" i="3"/>
  <c r="AX28" i="4"/>
  <c r="AY4" i="4"/>
  <c r="BN4" i="4" s="1"/>
  <c r="FT4" i="4"/>
  <c r="AZ4" i="4"/>
  <c r="GI4" i="4" s="1"/>
  <c r="N12" i="3"/>
  <c r="O10" i="3"/>
  <c r="R10" i="3" s="1"/>
  <c r="P10" i="3"/>
  <c r="Q10" i="3"/>
  <c r="MT10" i="3"/>
  <c r="MX21" i="3"/>
  <c r="MW24" i="3"/>
  <c r="FX28" i="4"/>
  <c r="GM28" i="4" s="1"/>
  <c r="CZ7" i="4"/>
  <c r="DK28" i="4" s="1"/>
  <c r="DA7" i="4"/>
  <c r="DM28" i="4" s="1"/>
  <c r="DB7" i="4"/>
  <c r="DO28" i="4" s="1"/>
  <c r="FT4" i="2"/>
  <c r="FT28" i="2" s="1"/>
  <c r="GI28" i="2" s="1"/>
  <c r="AZ4" i="2"/>
  <c r="GI4" i="2" s="1"/>
  <c r="AX28" i="2"/>
  <c r="MX18" i="1"/>
  <c r="MW21" i="1"/>
  <c r="MX21" i="1" s="1"/>
  <c r="MU21" i="1"/>
  <c r="NE21" i="1"/>
  <c r="NF21" i="1" s="1"/>
  <c r="NG21" i="1" s="1"/>
  <c r="MT24" i="1"/>
  <c r="NE24" i="1" s="1"/>
  <c r="NF24" i="1" s="1"/>
  <c r="NG24" i="1" s="1"/>
  <c r="MH10" i="1"/>
  <c r="MB26" i="1"/>
  <c r="MH26" i="1" s="1"/>
  <c r="MH27" i="1" s="1"/>
  <c r="KU26" i="1"/>
  <c r="KU27" i="1" s="1"/>
  <c r="KM27" i="1"/>
  <c r="N10" i="1"/>
  <c r="FX28" i="2"/>
  <c r="GM28" i="2" s="1"/>
  <c r="MX23" i="1"/>
  <c r="FU28" i="8" l="1"/>
  <c r="MT12" i="7"/>
  <c r="P12" i="7"/>
  <c r="O12" i="7"/>
  <c r="R12" i="7" s="1"/>
  <c r="N22" i="7"/>
  <c r="Q12" i="7"/>
  <c r="MT25" i="7"/>
  <c r="MW10" i="7"/>
  <c r="MU10" i="7"/>
  <c r="NE10" i="7"/>
  <c r="NF10" i="7" s="1"/>
  <c r="NG10" i="7" s="1"/>
  <c r="C12" i="8"/>
  <c r="DR15" i="8"/>
  <c r="GL15" i="8" s="1"/>
  <c r="FW15" i="8"/>
  <c r="FW18" i="8"/>
  <c r="DR18" i="8"/>
  <c r="GL18" i="8" s="1"/>
  <c r="DR14" i="8"/>
  <c r="GL14" i="8" s="1"/>
  <c r="FW14" i="8"/>
  <c r="DR21" i="8"/>
  <c r="GL21" i="8" s="1"/>
  <c r="FW21" i="8"/>
  <c r="FW8" i="8"/>
  <c r="DR9" i="8"/>
  <c r="GL9" i="8" s="1"/>
  <c r="FW9" i="8"/>
  <c r="DR20" i="8"/>
  <c r="GL20" i="8" s="1"/>
  <c r="FW20" i="8"/>
  <c r="FW5" i="8"/>
  <c r="DR5" i="8"/>
  <c r="GL5" i="8" s="1"/>
  <c r="DR17" i="8"/>
  <c r="GL17" i="8" s="1"/>
  <c r="FW17" i="8"/>
  <c r="FW19" i="8"/>
  <c r="DR19" i="8"/>
  <c r="GL19" i="8" s="1"/>
  <c r="FW22" i="8"/>
  <c r="DR22" i="8"/>
  <c r="GL22" i="8" s="1"/>
  <c r="DP28" i="8"/>
  <c r="DR4" i="8"/>
  <c r="GL4" i="8" s="1"/>
  <c r="FW4" i="8"/>
  <c r="DP26" i="8"/>
  <c r="DP7" i="8"/>
  <c r="DP23" i="8"/>
  <c r="DP6" i="8"/>
  <c r="DP11" i="8"/>
  <c r="DP16" i="8"/>
  <c r="DP13" i="8"/>
  <c r="DP27" i="8"/>
  <c r="DP25" i="8"/>
  <c r="DP24" i="8"/>
  <c r="DP10" i="8"/>
  <c r="DP12" i="8"/>
  <c r="NF25" i="5"/>
  <c r="NG25" i="5" s="1"/>
  <c r="NE28" i="5"/>
  <c r="NF28" i="5" s="1"/>
  <c r="NG28" i="5" s="1"/>
  <c r="MT30" i="5"/>
  <c r="MT51" i="5"/>
  <c r="MU28" i="5"/>
  <c r="MW28" i="5"/>
  <c r="MX25" i="5"/>
  <c r="D11" i="6"/>
  <c r="D7" i="6"/>
  <c r="D6" i="6"/>
  <c r="D5" i="6"/>
  <c r="D9" i="6"/>
  <c r="D8" i="6"/>
  <c r="D4" i="6"/>
  <c r="D13" i="6" s="1"/>
  <c r="D10" i="6"/>
  <c r="X4" i="6"/>
  <c r="X26" i="6"/>
  <c r="X18" i="6"/>
  <c r="X12" i="6"/>
  <c r="X10" i="6"/>
  <c r="X9" i="6"/>
  <c r="X7" i="6"/>
  <c r="X6" i="6"/>
  <c r="X13" i="6"/>
  <c r="X11" i="6"/>
  <c r="X14" i="6"/>
  <c r="X25" i="6"/>
  <c r="X16" i="6"/>
  <c r="X15" i="6"/>
  <c r="FW21" i="6"/>
  <c r="DR21" i="6"/>
  <c r="GL21" i="6" s="1"/>
  <c r="DQ21" i="6"/>
  <c r="FW24" i="6"/>
  <c r="DQ24" i="6"/>
  <c r="FW20" i="6"/>
  <c r="DR20" i="6"/>
  <c r="GL20" i="6" s="1"/>
  <c r="DQ20" i="6"/>
  <c r="FW23" i="6"/>
  <c r="DQ23" i="6"/>
  <c r="FW19" i="6"/>
  <c r="DR19" i="6"/>
  <c r="GL19" i="6" s="1"/>
  <c r="DQ19" i="6"/>
  <c r="FW17" i="6"/>
  <c r="DR17" i="6"/>
  <c r="GL17" i="6" s="1"/>
  <c r="DQ17" i="6"/>
  <c r="FW22" i="6"/>
  <c r="DR22" i="6"/>
  <c r="GL22" i="6" s="1"/>
  <c r="DQ22" i="6"/>
  <c r="FU5" i="6"/>
  <c r="FU28" i="6" s="1"/>
  <c r="BS5" i="6"/>
  <c r="GJ5" i="6" s="1"/>
  <c r="FW28" i="6"/>
  <c r="GL28" i="6" s="1"/>
  <c r="X8" i="6"/>
  <c r="DR28" i="6"/>
  <c r="DQ5" i="6"/>
  <c r="DQ12" i="6"/>
  <c r="DQ11" i="6"/>
  <c r="DQ7" i="6"/>
  <c r="DQ14" i="6"/>
  <c r="DQ18" i="6"/>
  <c r="DQ27" i="6"/>
  <c r="DQ26" i="6"/>
  <c r="DQ16" i="6"/>
  <c r="DQ25" i="6"/>
  <c r="DQ4" i="6"/>
  <c r="AA19" i="3"/>
  <c r="AA23" i="3" s="1"/>
  <c r="AA20" i="3"/>
  <c r="AA22" i="3"/>
  <c r="AY13" i="4"/>
  <c r="BN13" i="4" s="1"/>
  <c r="BO13" i="4" s="1"/>
  <c r="BR13" i="4" s="1"/>
  <c r="AY7" i="4"/>
  <c r="BN7" i="4" s="1"/>
  <c r="BO7" i="4" s="1"/>
  <c r="BR7" i="4" s="1"/>
  <c r="AY14" i="4"/>
  <c r="BN14" i="4" s="1"/>
  <c r="BO14" i="4" s="1"/>
  <c r="BR14" i="4" s="1"/>
  <c r="AY16" i="4"/>
  <c r="BN16" i="4" s="1"/>
  <c r="BO16" i="4" s="1"/>
  <c r="BR16" i="4" s="1"/>
  <c r="AY19" i="4"/>
  <c r="BN19" i="4" s="1"/>
  <c r="BO19" i="4" s="1"/>
  <c r="BR19" i="4" s="1"/>
  <c r="AY21" i="4"/>
  <c r="BN21" i="4" s="1"/>
  <c r="BO21" i="4" s="1"/>
  <c r="BR21" i="4" s="1"/>
  <c r="AY17" i="4"/>
  <c r="BN17" i="4" s="1"/>
  <c r="BO17" i="4" s="1"/>
  <c r="BR17" i="4" s="1"/>
  <c r="AY22" i="4"/>
  <c r="BN22" i="4" s="1"/>
  <c r="BO22" i="4" s="1"/>
  <c r="BR22" i="4" s="1"/>
  <c r="AY25" i="4"/>
  <c r="BN25" i="4" s="1"/>
  <c r="BO25" i="4" s="1"/>
  <c r="BR25" i="4" s="1"/>
  <c r="AY26" i="4"/>
  <c r="BN26" i="4" s="1"/>
  <c r="BO26" i="4" s="1"/>
  <c r="BR26" i="4" s="1"/>
  <c r="AY10" i="4"/>
  <c r="BN10" i="4" s="1"/>
  <c r="AY5" i="4"/>
  <c r="BN5" i="4" s="1"/>
  <c r="BO5" i="4" s="1"/>
  <c r="BR5" i="4" s="1"/>
  <c r="AY18" i="4"/>
  <c r="BN18" i="4" s="1"/>
  <c r="BO18" i="4" s="1"/>
  <c r="BR18" i="4" s="1"/>
  <c r="AY20" i="4"/>
  <c r="BN20" i="4" s="1"/>
  <c r="BO20" i="4" s="1"/>
  <c r="BR20" i="4" s="1"/>
  <c r="AY23" i="4"/>
  <c r="BN23" i="4" s="1"/>
  <c r="BO23" i="4" s="1"/>
  <c r="BR23" i="4" s="1"/>
  <c r="FU23" i="4" s="1"/>
  <c r="AY24" i="4"/>
  <c r="BN24" i="4" s="1"/>
  <c r="BO24" i="4" s="1"/>
  <c r="BR24" i="4" s="1"/>
  <c r="FU24" i="4" s="1"/>
  <c r="AY12" i="4"/>
  <c r="BN12" i="4" s="1"/>
  <c r="BO12" i="4" s="1"/>
  <c r="BR12" i="4" s="1"/>
  <c r="AY27" i="4"/>
  <c r="BN27" i="4" s="1"/>
  <c r="BO27" i="4" s="1"/>
  <c r="BR27" i="4" s="1"/>
  <c r="FU27" i="4" s="1"/>
  <c r="AY15" i="4"/>
  <c r="BN15" i="4" s="1"/>
  <c r="BO15" i="4" s="1"/>
  <c r="BR15" i="4" s="1"/>
  <c r="AY11" i="4"/>
  <c r="BN11" i="4" s="1"/>
  <c r="BO11" i="4" s="1"/>
  <c r="BR11" i="4" s="1"/>
  <c r="AY6" i="4"/>
  <c r="BN6" i="4" s="1"/>
  <c r="BO6" i="4" s="1"/>
  <c r="BR6" i="4" s="1"/>
  <c r="AY8" i="4"/>
  <c r="BN8" i="4" s="1"/>
  <c r="BO8" i="4" s="1"/>
  <c r="BR8" i="4" s="1"/>
  <c r="FU8" i="4" s="1"/>
  <c r="AY9" i="4"/>
  <c r="BN9" i="4" s="1"/>
  <c r="BO9" i="4" s="1"/>
  <c r="BR9" i="4" s="1"/>
  <c r="AZ28" i="4"/>
  <c r="AY28" i="4"/>
  <c r="BO4" i="4"/>
  <c r="BR4" i="4" s="1"/>
  <c r="FT28" i="4"/>
  <c r="N22" i="3"/>
  <c r="MT12" i="3"/>
  <c r="Q12" i="3"/>
  <c r="P12" i="3"/>
  <c r="O12" i="3"/>
  <c r="R12" i="3" s="1"/>
  <c r="MT25" i="3"/>
  <c r="MU10" i="3"/>
  <c r="MW10" i="3"/>
  <c r="NE10" i="3"/>
  <c r="NF10" i="3" s="1"/>
  <c r="NG10" i="3" s="1"/>
  <c r="C12" i="4"/>
  <c r="DK21" i="4"/>
  <c r="DK16" i="4"/>
  <c r="DK12" i="4"/>
  <c r="DK25" i="4"/>
  <c r="DK27" i="4"/>
  <c r="DK14" i="4"/>
  <c r="DK13" i="4"/>
  <c r="DK17" i="4"/>
  <c r="DK10" i="4"/>
  <c r="DK23" i="4"/>
  <c r="DK6" i="4"/>
  <c r="DK8" i="4"/>
  <c r="DK9" i="4"/>
  <c r="DK11" i="4"/>
  <c r="DK18" i="4"/>
  <c r="DK20" i="4"/>
  <c r="DK22" i="4"/>
  <c r="DK19" i="4"/>
  <c r="DK7" i="4"/>
  <c r="DK15" i="4"/>
  <c r="DK24" i="4"/>
  <c r="DK26" i="4"/>
  <c r="DK5" i="4"/>
  <c r="DK4" i="4"/>
  <c r="DM11" i="4"/>
  <c r="DM20" i="4"/>
  <c r="DM17" i="4"/>
  <c r="DM10" i="4"/>
  <c r="DM4" i="4"/>
  <c r="DM6" i="4"/>
  <c r="DM18" i="4"/>
  <c r="DM21" i="4"/>
  <c r="DM23" i="4"/>
  <c r="DM24" i="4"/>
  <c r="DM25" i="4"/>
  <c r="DM26" i="4"/>
  <c r="DM8" i="4"/>
  <c r="DM9" i="4"/>
  <c r="DM22" i="4"/>
  <c r="DM13" i="4"/>
  <c r="DM16" i="4"/>
  <c r="DM19" i="4"/>
  <c r="DM27" i="4"/>
  <c r="DM14" i="4"/>
  <c r="DM5" i="4"/>
  <c r="DM7" i="4"/>
  <c r="DM12" i="4"/>
  <c r="DM15" i="4"/>
  <c r="DO19" i="4"/>
  <c r="DO18" i="4"/>
  <c r="DO17" i="4"/>
  <c r="DO16" i="4"/>
  <c r="DO11" i="4"/>
  <c r="DO10" i="4"/>
  <c r="DO9" i="4"/>
  <c r="DO8" i="4"/>
  <c r="DO7" i="4"/>
  <c r="DO6" i="4"/>
  <c r="DO24" i="4"/>
  <c r="DO22" i="4"/>
  <c r="DO15" i="4"/>
  <c r="DO14" i="4"/>
  <c r="DO27" i="4"/>
  <c r="DO26" i="4"/>
  <c r="DO23" i="4"/>
  <c r="DO21" i="4"/>
  <c r="DO13" i="4"/>
  <c r="DO25" i="4"/>
  <c r="DO20" i="4"/>
  <c r="DO12" i="4"/>
  <c r="DO5" i="4"/>
  <c r="DO4" i="4"/>
  <c r="AY22" i="2"/>
  <c r="BN22" i="2" s="1"/>
  <c r="BO22" i="2" s="1"/>
  <c r="BR22" i="2" s="1"/>
  <c r="AY5" i="2"/>
  <c r="BN5" i="2" s="1"/>
  <c r="BO5" i="2" s="1"/>
  <c r="BR5" i="2" s="1"/>
  <c r="AY15" i="2"/>
  <c r="BN15" i="2" s="1"/>
  <c r="BO15" i="2" s="1"/>
  <c r="BR15" i="2" s="1"/>
  <c r="AY6" i="2"/>
  <c r="BN6" i="2" s="1"/>
  <c r="AY16" i="2"/>
  <c r="BN16" i="2" s="1"/>
  <c r="BO16" i="2" s="1"/>
  <c r="BR16" i="2" s="1"/>
  <c r="AY18" i="2"/>
  <c r="BN18" i="2" s="1"/>
  <c r="BO18" i="2" s="1"/>
  <c r="BR18" i="2" s="1"/>
  <c r="AY9" i="2"/>
  <c r="BN9" i="2" s="1"/>
  <c r="BO9" i="2" s="1"/>
  <c r="BR9" i="2" s="1"/>
  <c r="AY17" i="2"/>
  <c r="BN17" i="2" s="1"/>
  <c r="BO17" i="2" s="1"/>
  <c r="BR17" i="2" s="1"/>
  <c r="AY7" i="2"/>
  <c r="BN7" i="2" s="1"/>
  <c r="BO7" i="2" s="1"/>
  <c r="BR7" i="2" s="1"/>
  <c r="AY12" i="2"/>
  <c r="BN12" i="2" s="1"/>
  <c r="BO12" i="2" s="1"/>
  <c r="BR12" i="2" s="1"/>
  <c r="AY11" i="2"/>
  <c r="BN11" i="2" s="1"/>
  <c r="BO11" i="2" s="1"/>
  <c r="BR11" i="2" s="1"/>
  <c r="AY13" i="2"/>
  <c r="BN13" i="2" s="1"/>
  <c r="BO13" i="2" s="1"/>
  <c r="BR13" i="2" s="1"/>
  <c r="AY8" i="2"/>
  <c r="BN8" i="2" s="1"/>
  <c r="BO8" i="2" s="1"/>
  <c r="BR8" i="2" s="1"/>
  <c r="FU8" i="2" s="1"/>
  <c r="AY10" i="2"/>
  <c r="BN10" i="2" s="1"/>
  <c r="BO10" i="2" s="1"/>
  <c r="BR10" i="2" s="1"/>
  <c r="AY19" i="2"/>
  <c r="BN19" i="2" s="1"/>
  <c r="BO19" i="2" s="1"/>
  <c r="BR19" i="2" s="1"/>
  <c r="AY23" i="2"/>
  <c r="BN23" i="2" s="1"/>
  <c r="BO23" i="2" s="1"/>
  <c r="BR23" i="2" s="1"/>
  <c r="FU23" i="2" s="1"/>
  <c r="AY14" i="2"/>
  <c r="BN14" i="2" s="1"/>
  <c r="BO14" i="2" s="1"/>
  <c r="BR14" i="2" s="1"/>
  <c r="AY4" i="2"/>
  <c r="BN4" i="2" s="1"/>
  <c r="BO4" i="2" s="1"/>
  <c r="BR4" i="2" s="1"/>
  <c r="AY20" i="2"/>
  <c r="BN20" i="2" s="1"/>
  <c r="BO20" i="2" s="1"/>
  <c r="BR20" i="2" s="1"/>
  <c r="AY21" i="2"/>
  <c r="BN21" i="2" s="1"/>
  <c r="BO21" i="2" s="1"/>
  <c r="BR21" i="2" s="1"/>
  <c r="AY25" i="2"/>
  <c r="BN25" i="2" s="1"/>
  <c r="BO25" i="2" s="1"/>
  <c r="BR25" i="2" s="1"/>
  <c r="AY26" i="2"/>
  <c r="BN26" i="2" s="1"/>
  <c r="BO26" i="2" s="1"/>
  <c r="BR26" i="2" s="1"/>
  <c r="AY27" i="2"/>
  <c r="BN27" i="2" s="1"/>
  <c r="BO27" i="2" s="1"/>
  <c r="BR27" i="2" s="1"/>
  <c r="FU27" i="2" s="1"/>
  <c r="AZ28" i="2"/>
  <c r="AY28" i="2"/>
  <c r="AY24" i="2"/>
  <c r="BN24" i="2" s="1"/>
  <c r="BO24" i="2" s="1"/>
  <c r="BR24" i="2" s="1"/>
  <c r="FU24" i="2" s="1"/>
  <c r="Z18" i="1"/>
  <c r="X18" i="1"/>
  <c r="Y18" i="1"/>
  <c r="MT10" i="1"/>
  <c r="C12" i="2" s="1"/>
  <c r="Q10" i="1"/>
  <c r="P10" i="1"/>
  <c r="N12" i="1"/>
  <c r="O10" i="1"/>
  <c r="R10" i="1" s="1"/>
  <c r="BS23" i="2"/>
  <c r="GJ23" i="2" s="1"/>
  <c r="BS27" i="2"/>
  <c r="GJ27" i="2" s="1"/>
  <c r="BS24" i="2"/>
  <c r="GJ24" i="2" s="1"/>
  <c r="MW24" i="1"/>
  <c r="GJ28" i="8" l="1"/>
  <c r="MU12" i="7"/>
  <c r="NE12" i="7"/>
  <c r="NF12" i="7" s="1"/>
  <c r="NG12" i="7" s="1"/>
  <c r="O22" i="7"/>
  <c r="R22" i="7" s="1"/>
  <c r="P22" i="7"/>
  <c r="Q22" i="7"/>
  <c r="MT28" i="7"/>
  <c r="NE25" i="7"/>
  <c r="MU25" i="7"/>
  <c r="MW25" i="7"/>
  <c r="MX10" i="7"/>
  <c r="C13" i="8"/>
  <c r="D12" i="8"/>
  <c r="FD5" i="8"/>
  <c r="FD6" i="8" s="1"/>
  <c r="FL28" i="8" s="1"/>
  <c r="FM28" i="8" s="1"/>
  <c r="X8" i="8"/>
  <c r="DR26" i="8"/>
  <c r="GL26" i="8" s="1"/>
  <c r="FW26" i="8"/>
  <c r="DQ26" i="8"/>
  <c r="DR7" i="8"/>
  <c r="GL7" i="8" s="1"/>
  <c r="DQ7" i="8"/>
  <c r="FW7" i="8"/>
  <c r="FW23" i="8"/>
  <c r="DQ23" i="8"/>
  <c r="DR6" i="8"/>
  <c r="GL6" i="8" s="1"/>
  <c r="FW6" i="8"/>
  <c r="DQ6" i="8"/>
  <c r="FW11" i="8"/>
  <c r="DR11" i="8"/>
  <c r="GL11" i="8" s="1"/>
  <c r="DQ11" i="8"/>
  <c r="DR16" i="8"/>
  <c r="GL16" i="8" s="1"/>
  <c r="FW16" i="8"/>
  <c r="DQ16" i="8"/>
  <c r="FW13" i="8"/>
  <c r="DR13" i="8"/>
  <c r="GL13" i="8" s="1"/>
  <c r="DQ13" i="8"/>
  <c r="FW27" i="8"/>
  <c r="DQ27" i="8"/>
  <c r="FW25" i="8"/>
  <c r="DR25" i="8"/>
  <c r="GL25" i="8" s="1"/>
  <c r="DQ25" i="8"/>
  <c r="FW24" i="8"/>
  <c r="DQ24" i="8"/>
  <c r="FW10" i="8"/>
  <c r="DR10" i="8"/>
  <c r="GL10" i="8" s="1"/>
  <c r="DQ10" i="8"/>
  <c r="FW12" i="8"/>
  <c r="DR12" i="8"/>
  <c r="GL12" i="8" s="1"/>
  <c r="DQ12" i="8"/>
  <c r="X15" i="8"/>
  <c r="X18" i="8"/>
  <c r="X14" i="8"/>
  <c r="X21" i="8"/>
  <c r="X9" i="8"/>
  <c r="X20" i="8"/>
  <c r="X5" i="8"/>
  <c r="X17" i="8"/>
  <c r="X19" i="8"/>
  <c r="X22" i="8"/>
  <c r="DR28" i="8"/>
  <c r="DQ21" i="8"/>
  <c r="DQ20" i="8"/>
  <c r="DQ17" i="8"/>
  <c r="DQ22" i="8"/>
  <c r="DQ15" i="8"/>
  <c r="DQ18" i="8"/>
  <c r="DQ8" i="8"/>
  <c r="DQ4" i="8"/>
  <c r="DQ28" i="8" s="1"/>
  <c r="DQ5" i="8"/>
  <c r="DQ14" i="8"/>
  <c r="DQ9" i="8"/>
  <c r="DQ19" i="8"/>
  <c r="X4" i="8"/>
  <c r="MU30" i="5"/>
  <c r="NE30" i="5"/>
  <c r="NF30" i="5" s="1"/>
  <c r="NG30" i="5" s="1"/>
  <c r="MT32" i="5"/>
  <c r="NE32" i="5" s="1"/>
  <c r="NF32" i="5" s="1"/>
  <c r="MW9" i="5"/>
  <c r="MW30" i="5"/>
  <c r="MX30" i="5" s="1"/>
  <c r="MX28" i="5"/>
  <c r="Y27" i="6"/>
  <c r="GJ28" i="6"/>
  <c r="Y24" i="6"/>
  <c r="X24" i="6"/>
  <c r="X23" i="6"/>
  <c r="Y23" i="6"/>
  <c r="Y5" i="6"/>
  <c r="X5" i="6"/>
  <c r="DQ28" i="6"/>
  <c r="Y21" i="6"/>
  <c r="X21" i="6"/>
  <c r="X20" i="6"/>
  <c r="Y20" i="6"/>
  <c r="Y19" i="6"/>
  <c r="X19" i="6"/>
  <c r="Y17" i="6"/>
  <c r="X17" i="6"/>
  <c r="Y22" i="6"/>
  <c r="X22" i="6"/>
  <c r="Y4" i="6"/>
  <c r="Y8" i="6"/>
  <c r="Y6" i="6"/>
  <c r="Y9" i="6"/>
  <c r="Y11" i="6"/>
  <c r="Y25" i="6"/>
  <c r="Y16" i="6"/>
  <c r="Y14" i="6"/>
  <c r="Y7" i="6"/>
  <c r="Y18" i="6"/>
  <c r="Y15" i="6"/>
  <c r="Y13" i="6"/>
  <c r="Y10" i="6"/>
  <c r="Y12" i="6"/>
  <c r="Y26" i="6"/>
  <c r="BS13" i="4"/>
  <c r="GJ13" i="4" s="1"/>
  <c r="FU13" i="4"/>
  <c r="FU7" i="4"/>
  <c r="BS7" i="4"/>
  <c r="GJ7" i="4" s="1"/>
  <c r="FU14" i="4"/>
  <c r="BS14" i="4"/>
  <c r="GJ14" i="4" s="1"/>
  <c r="FU16" i="4"/>
  <c r="BS16" i="4"/>
  <c r="GJ16" i="4" s="1"/>
  <c r="FU19" i="4"/>
  <c r="BS19" i="4"/>
  <c r="GJ19" i="4" s="1"/>
  <c r="FU21" i="4"/>
  <c r="BS21" i="4"/>
  <c r="GJ21" i="4" s="1"/>
  <c r="FU17" i="4"/>
  <c r="BS17" i="4"/>
  <c r="GJ17" i="4" s="1"/>
  <c r="FU22" i="4"/>
  <c r="BS22" i="4"/>
  <c r="GJ22" i="4" s="1"/>
  <c r="BS25" i="4"/>
  <c r="GJ25" i="4" s="1"/>
  <c r="FU25" i="4"/>
  <c r="BS26" i="4"/>
  <c r="GJ26" i="4" s="1"/>
  <c r="FU26" i="4"/>
  <c r="FU5" i="4"/>
  <c r="BS5" i="4"/>
  <c r="GJ5" i="4" s="1"/>
  <c r="FU18" i="4"/>
  <c r="BS18" i="4"/>
  <c r="GJ18" i="4" s="1"/>
  <c r="BS20" i="4"/>
  <c r="GJ20" i="4" s="1"/>
  <c r="FU20" i="4"/>
  <c r="BS12" i="4"/>
  <c r="GJ12" i="4" s="1"/>
  <c r="FU12" i="4"/>
  <c r="BS15" i="4"/>
  <c r="GJ15" i="4" s="1"/>
  <c r="FU15" i="4"/>
  <c r="FU11" i="4"/>
  <c r="BS11" i="4"/>
  <c r="GJ11" i="4" s="1"/>
  <c r="BS6" i="4"/>
  <c r="GJ6" i="4" s="1"/>
  <c r="FU6" i="4"/>
  <c r="FU9" i="4"/>
  <c r="BS9" i="4"/>
  <c r="GJ9" i="4" s="1"/>
  <c r="FU4" i="4"/>
  <c r="BS4" i="4"/>
  <c r="GJ4" i="4" s="1"/>
  <c r="GI28" i="4"/>
  <c r="O22" i="3"/>
  <c r="R22" i="3" s="1"/>
  <c r="P22" i="3"/>
  <c r="Q22" i="3"/>
  <c r="MU12" i="3"/>
  <c r="NE12" i="3"/>
  <c r="NF12" i="3" s="1"/>
  <c r="NG12" i="3" s="1"/>
  <c r="MT28" i="3"/>
  <c r="NE25" i="3"/>
  <c r="MU25" i="3"/>
  <c r="MW25" i="3"/>
  <c r="MX10" i="3"/>
  <c r="C13" i="4"/>
  <c r="D12" i="4"/>
  <c r="FD5" i="4"/>
  <c r="FD6" i="4" s="1"/>
  <c r="FL28" i="4" s="1"/>
  <c r="FM28" i="4" s="1"/>
  <c r="DP21" i="4"/>
  <c r="DP12" i="4"/>
  <c r="DP25" i="4"/>
  <c r="DP23" i="4"/>
  <c r="DP20" i="4"/>
  <c r="DP15" i="4"/>
  <c r="DP5" i="4"/>
  <c r="DP16" i="4"/>
  <c r="DP14" i="4"/>
  <c r="DP13" i="4"/>
  <c r="DP10" i="4"/>
  <c r="DP8" i="4"/>
  <c r="DP9" i="4"/>
  <c r="DP22" i="4"/>
  <c r="DP7" i="4"/>
  <c r="DP26" i="4"/>
  <c r="DP4" i="4"/>
  <c r="DP18" i="4"/>
  <c r="DP27" i="4"/>
  <c r="DP17" i="4"/>
  <c r="DP6" i="4"/>
  <c r="DP11" i="4"/>
  <c r="DP19" i="4"/>
  <c r="DP24" i="4"/>
  <c r="BO10" i="4"/>
  <c r="BR10" i="4" s="1"/>
  <c r="BN28" i="4"/>
  <c r="FU19" i="2"/>
  <c r="BS19" i="2"/>
  <c r="GJ19" i="2" s="1"/>
  <c r="FU25" i="2"/>
  <c r="BS25" i="2"/>
  <c r="GJ25" i="2" s="1"/>
  <c r="BS26" i="2"/>
  <c r="GJ26" i="2" s="1"/>
  <c r="FU26" i="2"/>
  <c r="BS10" i="2"/>
  <c r="GJ10" i="2" s="1"/>
  <c r="FU10" i="2"/>
  <c r="BS21" i="2"/>
  <c r="GJ21" i="2" s="1"/>
  <c r="FU21" i="2"/>
  <c r="FU20" i="2"/>
  <c r="BS20" i="2"/>
  <c r="GJ20" i="2" s="1"/>
  <c r="BS14" i="2"/>
  <c r="GJ14" i="2" s="1"/>
  <c r="FU14" i="2"/>
  <c r="FU22" i="2"/>
  <c r="BS22" i="2"/>
  <c r="GJ22" i="2" s="1"/>
  <c r="BS17" i="2"/>
  <c r="GJ17" i="2" s="1"/>
  <c r="FU17" i="2"/>
  <c r="BS7" i="2"/>
  <c r="GJ7" i="2" s="1"/>
  <c r="FU7" i="2"/>
  <c r="FU12" i="2"/>
  <c r="BS12" i="2"/>
  <c r="GJ12" i="2" s="1"/>
  <c r="BS11" i="2"/>
  <c r="GJ11" i="2" s="1"/>
  <c r="FU11" i="2"/>
  <c r="BS13" i="2"/>
  <c r="GJ13" i="2" s="1"/>
  <c r="FU13" i="2"/>
  <c r="BS15" i="2"/>
  <c r="GJ15" i="2" s="1"/>
  <c r="FU15" i="2"/>
  <c r="BO6" i="2"/>
  <c r="BR6" i="2" s="1"/>
  <c r="BN28" i="2"/>
  <c r="FU16" i="2"/>
  <c r="BS16" i="2"/>
  <c r="GJ16" i="2" s="1"/>
  <c r="BS18" i="2"/>
  <c r="GJ18" i="2" s="1"/>
  <c r="FU18" i="2"/>
  <c r="FU9" i="2"/>
  <c r="BS9" i="2"/>
  <c r="GJ9" i="2" s="1"/>
  <c r="FU4" i="2"/>
  <c r="BS4" i="2"/>
  <c r="GJ4" i="2" s="1"/>
  <c r="Z20" i="1"/>
  <c r="Z22" i="1"/>
  <c r="Z19" i="1"/>
  <c r="Z23" i="1" s="1"/>
  <c r="AA18" i="1"/>
  <c r="X19" i="1"/>
  <c r="X23" i="1" s="1"/>
  <c r="X22" i="1"/>
  <c r="X20" i="1"/>
  <c r="Y20" i="1"/>
  <c r="Y22" i="1"/>
  <c r="Y19" i="1"/>
  <c r="Y23" i="1" s="1"/>
  <c r="MU10" i="1"/>
  <c r="NE10" i="1"/>
  <c r="NF10" i="1" s="1"/>
  <c r="NG10" i="1" s="1"/>
  <c r="MW10" i="1"/>
  <c r="MT25" i="1"/>
  <c r="N22" i="1"/>
  <c r="O12" i="1"/>
  <c r="R12" i="1" s="1"/>
  <c r="P12" i="1"/>
  <c r="Q12" i="1"/>
  <c r="MT12" i="1"/>
  <c r="BS5" i="2"/>
  <c r="GJ5" i="2" s="1"/>
  <c r="FU5" i="2"/>
  <c r="MU28" i="7" l="1"/>
  <c r="MT30" i="7"/>
  <c r="MT51" i="7"/>
  <c r="NF25" i="7"/>
  <c r="NG25" i="7" s="1"/>
  <c r="NE28" i="7"/>
  <c r="NF28" i="7" s="1"/>
  <c r="NG28" i="7" s="1"/>
  <c r="MW28" i="7"/>
  <c r="MX25" i="7"/>
  <c r="D8" i="8"/>
  <c r="D10" i="8"/>
  <c r="D9" i="8"/>
  <c r="D5" i="8"/>
  <c r="D11" i="8"/>
  <c r="D7" i="8"/>
  <c r="D6" i="8"/>
  <c r="D4" i="8"/>
  <c r="D13" i="8" s="1"/>
  <c r="X26" i="8"/>
  <c r="X7" i="8"/>
  <c r="X23" i="8"/>
  <c r="FW28" i="8"/>
  <c r="Y6" i="8"/>
  <c r="X6" i="8"/>
  <c r="X11" i="8"/>
  <c r="Y11" i="8"/>
  <c r="Y16" i="8"/>
  <c r="X16" i="8"/>
  <c r="Y13" i="8"/>
  <c r="X13" i="8"/>
  <c r="X27" i="8"/>
  <c r="Y27" i="8"/>
  <c r="Y25" i="8"/>
  <c r="X25" i="8"/>
  <c r="Y24" i="8"/>
  <c r="X24" i="8"/>
  <c r="Y10" i="8"/>
  <c r="X10" i="8"/>
  <c r="X12" i="8"/>
  <c r="Y12" i="8"/>
  <c r="X28" i="8"/>
  <c r="MW7" i="5"/>
  <c r="MX7" i="5" s="1"/>
  <c r="MX9" i="5"/>
  <c r="MW12" i="5"/>
  <c r="MX12" i="5" s="1"/>
  <c r="MW32" i="5"/>
  <c r="EP27" i="6"/>
  <c r="EQ27" i="6" s="1"/>
  <c r="EV27" i="6" s="1"/>
  <c r="FK27" i="6"/>
  <c r="FL27" i="6"/>
  <c r="FZ27" i="6" s="1"/>
  <c r="EP24" i="6"/>
  <c r="EQ24" i="6" s="1"/>
  <c r="EV24" i="6" s="1"/>
  <c r="FL24" i="6"/>
  <c r="FZ24" i="6" s="1"/>
  <c r="FK24" i="6"/>
  <c r="EP23" i="6"/>
  <c r="EQ23" i="6" s="1"/>
  <c r="EV23" i="6" s="1"/>
  <c r="FL23" i="6"/>
  <c r="FZ23" i="6" s="1"/>
  <c r="FK23" i="6"/>
  <c r="FL5" i="6"/>
  <c r="FK5" i="6"/>
  <c r="EP5" i="6"/>
  <c r="EQ5" i="6" s="1"/>
  <c r="EV5" i="6" s="1"/>
  <c r="EP21" i="6"/>
  <c r="EQ21" i="6" s="1"/>
  <c r="EV21" i="6" s="1"/>
  <c r="FL21" i="6"/>
  <c r="FK21" i="6"/>
  <c r="EP20" i="6"/>
  <c r="EQ20" i="6" s="1"/>
  <c r="EV20" i="6" s="1"/>
  <c r="FL20" i="6"/>
  <c r="FK20" i="6"/>
  <c r="EP19" i="6"/>
  <c r="EQ19" i="6" s="1"/>
  <c r="EV19" i="6" s="1"/>
  <c r="FK19" i="6"/>
  <c r="FL19" i="6"/>
  <c r="EP17" i="6"/>
  <c r="EQ17" i="6" s="1"/>
  <c r="EV17" i="6" s="1"/>
  <c r="FK17" i="6"/>
  <c r="FL17" i="6"/>
  <c r="EP22" i="6"/>
  <c r="EQ22" i="6" s="1"/>
  <c r="EV22" i="6" s="1"/>
  <c r="FL22" i="6"/>
  <c r="FK22" i="6"/>
  <c r="EP4" i="6"/>
  <c r="FK4" i="6"/>
  <c r="FL4" i="6"/>
  <c r="Y28" i="6"/>
  <c r="FK28" i="6" s="1"/>
  <c r="FL8" i="6"/>
  <c r="FZ8" i="6" s="1"/>
  <c r="FK8" i="6"/>
  <c r="EP8" i="6"/>
  <c r="EQ8" i="6" s="1"/>
  <c r="EV8" i="6" s="1"/>
  <c r="EP6" i="6"/>
  <c r="EQ6" i="6" s="1"/>
  <c r="EV6" i="6" s="1"/>
  <c r="FK6" i="6"/>
  <c r="FL6" i="6"/>
  <c r="EP9" i="6"/>
  <c r="EQ9" i="6" s="1"/>
  <c r="EV9" i="6" s="1"/>
  <c r="FK9" i="6"/>
  <c r="FL9" i="6"/>
  <c r="EP11" i="6"/>
  <c r="EQ11" i="6" s="1"/>
  <c r="EV11" i="6" s="1"/>
  <c r="FK11" i="6"/>
  <c r="FL11" i="6"/>
  <c r="EP25" i="6"/>
  <c r="EQ25" i="6" s="1"/>
  <c r="EV25" i="6" s="1"/>
  <c r="FK25" i="6"/>
  <c r="FL25" i="6"/>
  <c r="EP16" i="6"/>
  <c r="EQ16" i="6" s="1"/>
  <c r="EV16" i="6" s="1"/>
  <c r="FK16" i="6"/>
  <c r="FL16" i="6"/>
  <c r="EP14" i="6"/>
  <c r="EQ14" i="6" s="1"/>
  <c r="EV14" i="6" s="1"/>
  <c r="FK14" i="6"/>
  <c r="FL14" i="6"/>
  <c r="EP7" i="6"/>
  <c r="EQ7" i="6" s="1"/>
  <c r="EV7" i="6" s="1"/>
  <c r="FK7" i="6"/>
  <c r="FL7" i="6"/>
  <c r="EP18" i="6"/>
  <c r="EQ18" i="6" s="1"/>
  <c r="EV18" i="6" s="1"/>
  <c r="FK18" i="6"/>
  <c r="FL18" i="6"/>
  <c r="EP15" i="6"/>
  <c r="EQ15" i="6" s="1"/>
  <c r="EV15" i="6" s="1"/>
  <c r="FK15" i="6"/>
  <c r="FL15" i="6"/>
  <c r="EP13" i="6"/>
  <c r="EQ13" i="6" s="1"/>
  <c r="EV13" i="6" s="1"/>
  <c r="FK13" i="6"/>
  <c r="FL13" i="6"/>
  <c r="EP10" i="6"/>
  <c r="EQ10" i="6" s="1"/>
  <c r="EV10" i="6" s="1"/>
  <c r="FK10" i="6"/>
  <c r="FL10" i="6"/>
  <c r="EP12" i="6"/>
  <c r="EQ12" i="6" s="1"/>
  <c r="EV12" i="6" s="1"/>
  <c r="FK12" i="6"/>
  <c r="FL12" i="6"/>
  <c r="EP26" i="6"/>
  <c r="EQ26" i="6" s="1"/>
  <c r="EV26" i="6" s="1"/>
  <c r="FK26" i="6"/>
  <c r="FL26" i="6"/>
  <c r="X28" i="6"/>
  <c r="X14" i="4"/>
  <c r="X16" i="4"/>
  <c r="X19" i="4"/>
  <c r="X26" i="4"/>
  <c r="X5" i="4"/>
  <c r="X9" i="4"/>
  <c r="X4" i="4"/>
  <c r="FU28" i="4"/>
  <c r="MU28" i="3"/>
  <c r="MT30" i="3"/>
  <c r="MT51" i="3"/>
  <c r="NF25" i="3"/>
  <c r="NG25" i="3" s="1"/>
  <c r="NE28" i="3"/>
  <c r="NF28" i="3" s="1"/>
  <c r="NG28" i="3" s="1"/>
  <c r="MW28" i="3"/>
  <c r="MX25" i="3"/>
  <c r="D5" i="4"/>
  <c r="D4" i="4"/>
  <c r="D6" i="4"/>
  <c r="D7" i="4"/>
  <c r="D11" i="4"/>
  <c r="D8" i="4"/>
  <c r="D10" i="4"/>
  <c r="D9" i="4"/>
  <c r="FW21" i="4"/>
  <c r="DR21" i="4"/>
  <c r="GL21" i="4" s="1"/>
  <c r="DQ21" i="4"/>
  <c r="FW12" i="4"/>
  <c r="DR12" i="4"/>
  <c r="GL12" i="4" s="1"/>
  <c r="DQ12" i="4"/>
  <c r="FW25" i="4"/>
  <c r="DR25" i="4"/>
  <c r="GL25" i="4" s="1"/>
  <c r="FW23" i="4"/>
  <c r="DR20" i="4"/>
  <c r="GL20" i="4" s="1"/>
  <c r="FW20" i="4"/>
  <c r="DQ20" i="4"/>
  <c r="FW15" i="4"/>
  <c r="DR15" i="4"/>
  <c r="GL15" i="4" s="1"/>
  <c r="DR5" i="4"/>
  <c r="GL5" i="4" s="1"/>
  <c r="FW5" i="4"/>
  <c r="DR16" i="4"/>
  <c r="GL16" i="4" s="1"/>
  <c r="FW16" i="4"/>
  <c r="DR14" i="4"/>
  <c r="GL14" i="4" s="1"/>
  <c r="FW14" i="4"/>
  <c r="DR13" i="4"/>
  <c r="GL13" i="4" s="1"/>
  <c r="FW13" i="4"/>
  <c r="FW10" i="4"/>
  <c r="DR10" i="4"/>
  <c r="GL10" i="4" s="1"/>
  <c r="FW8" i="4"/>
  <c r="FW9" i="4"/>
  <c r="DR9" i="4"/>
  <c r="GL9" i="4" s="1"/>
  <c r="DQ9" i="4"/>
  <c r="FW22" i="4"/>
  <c r="DR22" i="4"/>
  <c r="GL22" i="4" s="1"/>
  <c r="DQ22" i="4"/>
  <c r="FW7" i="4"/>
  <c r="DR7" i="4"/>
  <c r="GL7" i="4" s="1"/>
  <c r="DR26" i="4"/>
  <c r="GL26" i="4" s="1"/>
  <c r="FW26" i="4"/>
  <c r="FW4" i="4"/>
  <c r="DR4" i="4"/>
  <c r="GL4" i="4" s="1"/>
  <c r="DP28" i="4"/>
  <c r="DR18" i="4"/>
  <c r="GL18" i="4" s="1"/>
  <c r="FW18" i="4"/>
  <c r="DQ18" i="4"/>
  <c r="FW27" i="4"/>
  <c r="DQ27" i="4"/>
  <c r="FW17" i="4"/>
  <c r="DR17" i="4"/>
  <c r="GL17" i="4" s="1"/>
  <c r="DQ17" i="4"/>
  <c r="FW6" i="4"/>
  <c r="DR6" i="4"/>
  <c r="GL6" i="4" s="1"/>
  <c r="DQ6" i="4"/>
  <c r="FW11" i="4"/>
  <c r="DR11" i="4"/>
  <c r="GL11" i="4" s="1"/>
  <c r="DQ11" i="4"/>
  <c r="FW19" i="4"/>
  <c r="DR19" i="4"/>
  <c r="GL19" i="4" s="1"/>
  <c r="FW24" i="4"/>
  <c r="BS10" i="4"/>
  <c r="GJ10" i="4" s="1"/>
  <c r="FU10" i="4"/>
  <c r="FU6" i="2"/>
  <c r="FU28" i="2" s="1"/>
  <c r="GJ28" i="2" s="1"/>
  <c r="BS6" i="2"/>
  <c r="GJ6" i="2" s="1"/>
  <c r="AA19" i="1"/>
  <c r="AA23" i="1" s="1"/>
  <c r="AA20" i="1"/>
  <c r="AA22" i="1"/>
  <c r="MW25" i="1"/>
  <c r="MX10" i="1"/>
  <c r="NE25" i="1"/>
  <c r="MU25" i="1"/>
  <c r="MT28" i="1"/>
  <c r="MT51" i="1" s="1"/>
  <c r="Q22" i="1"/>
  <c r="O22" i="1"/>
  <c r="R22" i="1" s="1"/>
  <c r="P22" i="1"/>
  <c r="MU12" i="1"/>
  <c r="NE12" i="1"/>
  <c r="NF12" i="1" s="1"/>
  <c r="NG12" i="1" s="1"/>
  <c r="MU30" i="7" l="1"/>
  <c r="NE30" i="7"/>
  <c r="NF30" i="7" s="1"/>
  <c r="NG30" i="7" s="1"/>
  <c r="MT32" i="7"/>
  <c r="NE32" i="7" s="1"/>
  <c r="NF32" i="7" s="1"/>
  <c r="MW9" i="7"/>
  <c r="MX28" i="7"/>
  <c r="MW30" i="7"/>
  <c r="MX30" i="7" s="1"/>
  <c r="Y19" i="8"/>
  <c r="Y17" i="8"/>
  <c r="Y9" i="8"/>
  <c r="Y15" i="8"/>
  <c r="Y22" i="8"/>
  <c r="Y8" i="8"/>
  <c r="Y20" i="8"/>
  <c r="Y21" i="8"/>
  <c r="Y18" i="8"/>
  <c r="Y5" i="8"/>
  <c r="Y14" i="8"/>
  <c r="Y4" i="8"/>
  <c r="GL28" i="8"/>
  <c r="EP6" i="8"/>
  <c r="EQ6" i="8" s="1"/>
  <c r="EV6" i="8" s="1"/>
  <c r="FK6" i="8"/>
  <c r="FL6" i="8"/>
  <c r="EP11" i="8"/>
  <c r="EQ11" i="8" s="1"/>
  <c r="EV11" i="8" s="1"/>
  <c r="FL11" i="8"/>
  <c r="FK11" i="8"/>
  <c r="EP16" i="8"/>
  <c r="EQ16" i="8" s="1"/>
  <c r="EV16" i="8" s="1"/>
  <c r="FK16" i="8"/>
  <c r="FL16" i="8"/>
  <c r="EP13" i="8"/>
  <c r="EQ13" i="8" s="1"/>
  <c r="EV13" i="8" s="1"/>
  <c r="FK13" i="8"/>
  <c r="FL13" i="8"/>
  <c r="EP27" i="8"/>
  <c r="EQ27" i="8" s="1"/>
  <c r="EV27" i="8" s="1"/>
  <c r="FK27" i="8"/>
  <c r="FL27" i="8"/>
  <c r="FZ27" i="8" s="1"/>
  <c r="EP25" i="8"/>
  <c r="EQ25" i="8" s="1"/>
  <c r="EV25" i="8" s="1"/>
  <c r="FK25" i="8"/>
  <c r="FL25" i="8"/>
  <c r="EP24" i="8"/>
  <c r="EQ24" i="8" s="1"/>
  <c r="EV24" i="8" s="1"/>
  <c r="FK24" i="8"/>
  <c r="FL24" i="8"/>
  <c r="FZ24" i="8" s="1"/>
  <c r="EP10" i="8"/>
  <c r="EQ10" i="8" s="1"/>
  <c r="EV10" i="8" s="1"/>
  <c r="FL10" i="8"/>
  <c r="FK10" i="8"/>
  <c r="EP12" i="8"/>
  <c r="EQ12" i="8" s="1"/>
  <c r="EV12" i="8" s="1"/>
  <c r="FL12" i="8"/>
  <c r="FK12" i="8"/>
  <c r="Y26" i="8"/>
  <c r="Y7" i="8"/>
  <c r="Y23" i="8"/>
  <c r="FY27" i="6"/>
  <c r="GA27" i="6" s="1"/>
  <c r="GY27" i="6" s="1"/>
  <c r="FY24" i="6"/>
  <c r="GA24" i="6" s="1"/>
  <c r="GY24" i="6" s="1"/>
  <c r="FY23" i="6"/>
  <c r="GA23" i="6" s="1"/>
  <c r="GY23" i="6" s="1"/>
  <c r="FZ5" i="6"/>
  <c r="FM5" i="6"/>
  <c r="GO5" i="6" s="1"/>
  <c r="FY5" i="6"/>
  <c r="GA5" i="6" s="1"/>
  <c r="EX5" i="6"/>
  <c r="GN5" i="6" s="1"/>
  <c r="FY21" i="6"/>
  <c r="EX21" i="6"/>
  <c r="GN21" i="6" s="1"/>
  <c r="FZ21" i="6"/>
  <c r="FM21" i="6"/>
  <c r="GO21" i="6" s="1"/>
  <c r="FY20" i="6"/>
  <c r="EX20" i="6"/>
  <c r="GN20" i="6" s="1"/>
  <c r="FZ20" i="6"/>
  <c r="FM20" i="6"/>
  <c r="GO20" i="6" s="1"/>
  <c r="FY19" i="6"/>
  <c r="EX19" i="6"/>
  <c r="GN19" i="6" s="1"/>
  <c r="FZ19" i="6"/>
  <c r="FM19" i="6"/>
  <c r="GO19" i="6" s="1"/>
  <c r="FY17" i="6"/>
  <c r="EX17" i="6"/>
  <c r="GN17" i="6" s="1"/>
  <c r="FZ17" i="6"/>
  <c r="FM17" i="6"/>
  <c r="GO17" i="6" s="1"/>
  <c r="FY22" i="6"/>
  <c r="EX22" i="6"/>
  <c r="GN22" i="6" s="1"/>
  <c r="FZ22" i="6"/>
  <c r="FM22" i="6"/>
  <c r="GO22" i="6" s="1"/>
  <c r="EP28" i="6"/>
  <c r="EQ4" i="6"/>
  <c r="EV4" i="6" s="1"/>
  <c r="FM4" i="6"/>
  <c r="GO4" i="6" s="1"/>
  <c r="FZ4" i="6"/>
  <c r="FY8" i="6"/>
  <c r="GA8" i="6" s="1"/>
  <c r="GY8" i="6" s="1"/>
  <c r="FY6" i="6"/>
  <c r="EX6" i="6"/>
  <c r="GN6" i="6" s="1"/>
  <c r="FZ6" i="6"/>
  <c r="FM6" i="6"/>
  <c r="GO6" i="6" s="1"/>
  <c r="FY9" i="6"/>
  <c r="EX9" i="6"/>
  <c r="GN9" i="6" s="1"/>
  <c r="FZ9" i="6"/>
  <c r="FM9" i="6"/>
  <c r="GO9" i="6" s="1"/>
  <c r="FY11" i="6"/>
  <c r="GA11" i="6" s="1"/>
  <c r="EX11" i="6"/>
  <c r="GN11" i="6" s="1"/>
  <c r="FZ11" i="6"/>
  <c r="FM11" i="6"/>
  <c r="GO11" i="6" s="1"/>
  <c r="FY25" i="6"/>
  <c r="EX25" i="6"/>
  <c r="GN25" i="6" s="1"/>
  <c r="FM25" i="6"/>
  <c r="GO25" i="6" s="1"/>
  <c r="FZ25" i="6"/>
  <c r="FY16" i="6"/>
  <c r="GA16" i="6" s="1"/>
  <c r="EX16" i="6"/>
  <c r="GN16" i="6" s="1"/>
  <c r="FZ16" i="6"/>
  <c r="FM16" i="6"/>
  <c r="GO16" i="6" s="1"/>
  <c r="FY14" i="6"/>
  <c r="EX14" i="6"/>
  <c r="GN14" i="6" s="1"/>
  <c r="FZ14" i="6"/>
  <c r="FM14" i="6"/>
  <c r="GO14" i="6" s="1"/>
  <c r="FY7" i="6"/>
  <c r="EX7" i="6"/>
  <c r="GN7" i="6" s="1"/>
  <c r="FZ7" i="6"/>
  <c r="FM7" i="6"/>
  <c r="GO7" i="6" s="1"/>
  <c r="FY18" i="6"/>
  <c r="EX18" i="6"/>
  <c r="GN18" i="6" s="1"/>
  <c r="FZ18" i="6"/>
  <c r="FM18" i="6"/>
  <c r="GO18" i="6" s="1"/>
  <c r="FY15" i="6"/>
  <c r="EX15" i="6"/>
  <c r="GN15" i="6" s="1"/>
  <c r="FZ15" i="6"/>
  <c r="FM15" i="6"/>
  <c r="GO15" i="6" s="1"/>
  <c r="FY13" i="6"/>
  <c r="GA13" i="6" s="1"/>
  <c r="EX13" i="6"/>
  <c r="GN13" i="6" s="1"/>
  <c r="FZ13" i="6"/>
  <c r="FM13" i="6"/>
  <c r="GO13" i="6" s="1"/>
  <c r="FY10" i="6"/>
  <c r="EX10" i="6"/>
  <c r="GN10" i="6" s="1"/>
  <c r="FZ10" i="6"/>
  <c r="FM10" i="6"/>
  <c r="GO10" i="6" s="1"/>
  <c r="FY12" i="6"/>
  <c r="EX12" i="6"/>
  <c r="GN12" i="6" s="1"/>
  <c r="FZ12" i="6"/>
  <c r="FM12" i="6"/>
  <c r="GO12" i="6" s="1"/>
  <c r="FY26" i="6"/>
  <c r="EX26" i="6"/>
  <c r="GN26" i="6" s="1"/>
  <c r="FM26" i="6"/>
  <c r="GO26" i="6" s="1"/>
  <c r="FZ26" i="6"/>
  <c r="GJ28" i="4"/>
  <c r="MU30" i="3"/>
  <c r="NE30" i="3"/>
  <c r="NF30" i="3" s="1"/>
  <c r="NG30" i="3" s="1"/>
  <c r="MT32" i="3"/>
  <c r="NE32" i="3" s="1"/>
  <c r="NF32" i="3" s="1"/>
  <c r="MW9" i="3"/>
  <c r="MX28" i="3"/>
  <c r="MW30" i="3"/>
  <c r="MX30" i="3" s="1"/>
  <c r="X23" i="4"/>
  <c r="X8" i="4"/>
  <c r="X27" i="4"/>
  <c r="X24" i="4"/>
  <c r="X10" i="4"/>
  <c r="Y10" i="4"/>
  <c r="D13" i="4"/>
  <c r="FW28" i="4"/>
  <c r="Y16" i="4"/>
  <c r="Y9" i="4"/>
  <c r="Y4" i="4"/>
  <c r="Y19" i="4"/>
  <c r="Y5" i="4"/>
  <c r="Y26" i="4"/>
  <c r="X21" i="4"/>
  <c r="Y21" i="4"/>
  <c r="Y12" i="4"/>
  <c r="X12" i="4"/>
  <c r="X25" i="4"/>
  <c r="Y25" i="4"/>
  <c r="Y20" i="4"/>
  <c r="X20" i="4"/>
  <c r="Y15" i="4"/>
  <c r="X15" i="4"/>
  <c r="Y13" i="4"/>
  <c r="X13" i="4"/>
  <c r="Y22" i="4"/>
  <c r="X22" i="4"/>
  <c r="X7" i="4"/>
  <c r="Y7" i="4"/>
  <c r="DR28" i="4"/>
  <c r="DQ25" i="4"/>
  <c r="DQ15" i="4"/>
  <c r="DQ5" i="4"/>
  <c r="DQ16" i="4"/>
  <c r="DQ14" i="4"/>
  <c r="DQ13" i="4"/>
  <c r="DQ10" i="4"/>
  <c r="DQ23" i="4"/>
  <c r="DQ7" i="4"/>
  <c r="DQ26" i="4"/>
  <c r="DQ4" i="4"/>
  <c r="DQ28" i="4" s="1"/>
  <c r="DQ19" i="4"/>
  <c r="DQ24" i="4"/>
  <c r="DQ8" i="4"/>
  <c r="Y18" i="4"/>
  <c r="X18" i="4"/>
  <c r="X17" i="4"/>
  <c r="X6" i="4"/>
  <c r="X11" i="4"/>
  <c r="C13" i="2"/>
  <c r="FD5" i="2"/>
  <c r="FD6" i="2" s="1"/>
  <c r="FL28" i="2" s="1"/>
  <c r="FM28" i="2" s="1"/>
  <c r="MW28" i="1"/>
  <c r="MX25" i="1"/>
  <c r="NF25" i="1"/>
  <c r="NG25" i="1" s="1"/>
  <c r="NE28" i="1"/>
  <c r="NF28" i="1" s="1"/>
  <c r="NG28" i="1" s="1"/>
  <c r="MT30" i="1"/>
  <c r="MU28" i="1"/>
  <c r="MW7" i="7" l="1"/>
  <c r="MX7" i="7" s="1"/>
  <c r="MW32" i="7"/>
  <c r="MX9" i="7"/>
  <c r="MW12" i="7"/>
  <c r="MX12" i="7" s="1"/>
  <c r="FL19" i="8"/>
  <c r="FK19" i="8"/>
  <c r="EP19" i="8"/>
  <c r="EQ19" i="8" s="1"/>
  <c r="EV19" i="8" s="1"/>
  <c r="FL17" i="8"/>
  <c r="FK17" i="8"/>
  <c r="EP17" i="8"/>
  <c r="EQ17" i="8" s="1"/>
  <c r="EV17" i="8" s="1"/>
  <c r="FK9" i="8"/>
  <c r="FL9" i="8"/>
  <c r="EP9" i="8"/>
  <c r="EQ9" i="8" s="1"/>
  <c r="EV9" i="8" s="1"/>
  <c r="FL15" i="8"/>
  <c r="FK15" i="8"/>
  <c r="EP15" i="8"/>
  <c r="EQ15" i="8" s="1"/>
  <c r="EV15" i="8" s="1"/>
  <c r="FL22" i="8"/>
  <c r="FK22" i="8"/>
  <c r="EP22" i="8"/>
  <c r="EQ22" i="8" s="1"/>
  <c r="EV22" i="8" s="1"/>
  <c r="FL8" i="8"/>
  <c r="FZ8" i="8" s="1"/>
  <c r="FK8" i="8"/>
  <c r="EP8" i="8"/>
  <c r="EQ8" i="8" s="1"/>
  <c r="EV8" i="8" s="1"/>
  <c r="FL20" i="8"/>
  <c r="FK20" i="8"/>
  <c r="EP20" i="8"/>
  <c r="EQ20" i="8" s="1"/>
  <c r="EV20" i="8" s="1"/>
  <c r="FL21" i="8"/>
  <c r="FK21" i="8"/>
  <c r="EP21" i="8"/>
  <c r="EQ21" i="8" s="1"/>
  <c r="EV21" i="8" s="1"/>
  <c r="FL18" i="8"/>
  <c r="FK18" i="8"/>
  <c r="EP18" i="8"/>
  <c r="EQ18" i="8" s="1"/>
  <c r="EV18" i="8" s="1"/>
  <c r="FL5" i="8"/>
  <c r="FK5" i="8"/>
  <c r="EP5" i="8"/>
  <c r="EQ5" i="8" s="1"/>
  <c r="EV5" i="8" s="1"/>
  <c r="FL14" i="8"/>
  <c r="FK14" i="8"/>
  <c r="EP14" i="8"/>
  <c r="EQ14" i="8" s="1"/>
  <c r="EV14" i="8" s="1"/>
  <c r="Y28" i="8"/>
  <c r="FK28" i="8" s="1"/>
  <c r="FL4" i="8"/>
  <c r="FK4" i="8"/>
  <c r="EP4" i="8"/>
  <c r="EX6" i="8"/>
  <c r="GN6" i="8" s="1"/>
  <c r="FY6" i="8"/>
  <c r="GA6" i="8" s="1"/>
  <c r="FZ6" i="8"/>
  <c r="FM6" i="8"/>
  <c r="GO6" i="8" s="1"/>
  <c r="FY11" i="8"/>
  <c r="EX11" i="8"/>
  <c r="GN11" i="8" s="1"/>
  <c r="FZ11" i="8"/>
  <c r="FM11" i="8"/>
  <c r="GO11" i="8" s="1"/>
  <c r="FY16" i="8"/>
  <c r="EX16" i="8"/>
  <c r="GN16" i="8" s="1"/>
  <c r="FZ16" i="8"/>
  <c r="FM16" i="8"/>
  <c r="GO16" i="8" s="1"/>
  <c r="FY13" i="8"/>
  <c r="GA13" i="8" s="1"/>
  <c r="EX13" i="8"/>
  <c r="GN13" i="8" s="1"/>
  <c r="FZ13" i="8"/>
  <c r="FM13" i="8"/>
  <c r="GO13" i="8" s="1"/>
  <c r="FY27" i="8"/>
  <c r="GA27" i="8" s="1"/>
  <c r="GY27" i="8" s="1"/>
  <c r="EX25" i="8"/>
  <c r="GN25" i="8" s="1"/>
  <c r="FY25" i="8"/>
  <c r="FZ25" i="8"/>
  <c r="FM25" i="8"/>
  <c r="GO25" i="8" s="1"/>
  <c r="FY24" i="8"/>
  <c r="GA24" i="8" s="1"/>
  <c r="GY24" i="8" s="1"/>
  <c r="FY10" i="8"/>
  <c r="EX10" i="8"/>
  <c r="GN10" i="8" s="1"/>
  <c r="FZ10" i="8"/>
  <c r="FM10" i="8"/>
  <c r="GO10" i="8" s="1"/>
  <c r="FY12" i="8"/>
  <c r="EX12" i="8"/>
  <c r="GN12" i="8" s="1"/>
  <c r="FZ12" i="8"/>
  <c r="FM12" i="8"/>
  <c r="GO12" i="8" s="1"/>
  <c r="FL26" i="8"/>
  <c r="FK26" i="8"/>
  <c r="EP26" i="8"/>
  <c r="EQ26" i="8" s="1"/>
  <c r="EV26" i="8" s="1"/>
  <c r="FL7" i="8"/>
  <c r="FK7" i="8"/>
  <c r="EP7" i="8"/>
  <c r="EQ7" i="8" s="1"/>
  <c r="EV7" i="8" s="1"/>
  <c r="FL23" i="8"/>
  <c r="FZ23" i="8" s="1"/>
  <c r="FK23" i="8"/>
  <c r="EP23" i="8"/>
  <c r="EQ23" i="8" s="1"/>
  <c r="EV23" i="8" s="1"/>
  <c r="HC27" i="6"/>
  <c r="IR27" i="6"/>
  <c r="IX27" i="6" s="1"/>
  <c r="IR24" i="6"/>
  <c r="IX24" i="6" s="1"/>
  <c r="HC24" i="6"/>
  <c r="IR23" i="6"/>
  <c r="IX23" i="6" s="1"/>
  <c r="HC23" i="6"/>
  <c r="GB5" i="6"/>
  <c r="GP5" i="6" s="1"/>
  <c r="GY5" i="6"/>
  <c r="FY4" i="6"/>
  <c r="EX4" i="6"/>
  <c r="GN4" i="6" s="1"/>
  <c r="EV28" i="6"/>
  <c r="EW4" i="6" s="1"/>
  <c r="IR8" i="6"/>
  <c r="IX8" i="6" s="1"/>
  <c r="HC8" i="6"/>
  <c r="GB11" i="6"/>
  <c r="GP11" i="6" s="1"/>
  <c r="GY11" i="6"/>
  <c r="GB16" i="6"/>
  <c r="GP16" i="6" s="1"/>
  <c r="GY16" i="6"/>
  <c r="GB13" i="6"/>
  <c r="GP13" i="6" s="1"/>
  <c r="GY13" i="6"/>
  <c r="GA21" i="6"/>
  <c r="GA22" i="6"/>
  <c r="GA18" i="6"/>
  <c r="GA15" i="6"/>
  <c r="GA20" i="6"/>
  <c r="GA19" i="6"/>
  <c r="GA17" i="6"/>
  <c r="GA9" i="6"/>
  <c r="GA6" i="6"/>
  <c r="GA7" i="6"/>
  <c r="GA10" i="6"/>
  <c r="GA12" i="6"/>
  <c r="GA26" i="6"/>
  <c r="GA25" i="6"/>
  <c r="GA14" i="6"/>
  <c r="FZ28" i="6"/>
  <c r="GO28" i="6" s="1"/>
  <c r="MW7" i="3"/>
  <c r="MX7" i="3" s="1"/>
  <c r="MX9" i="3"/>
  <c r="MW12" i="3"/>
  <c r="MX12" i="3" s="1"/>
  <c r="MW32" i="3"/>
  <c r="FL10" i="4"/>
  <c r="FK10" i="4"/>
  <c r="EP10" i="4"/>
  <c r="EQ10" i="4" s="1"/>
  <c r="EV10" i="4" s="1"/>
  <c r="Y14" i="4"/>
  <c r="GL28" i="4"/>
  <c r="EP16" i="4"/>
  <c r="EQ16" i="4" s="1"/>
  <c r="EV16" i="4" s="1"/>
  <c r="FK16" i="4"/>
  <c r="FL16" i="4"/>
  <c r="EP9" i="4"/>
  <c r="EQ9" i="4" s="1"/>
  <c r="EV9" i="4" s="1"/>
  <c r="FK9" i="4"/>
  <c r="FL9" i="4"/>
  <c r="EP4" i="4"/>
  <c r="FK4" i="4"/>
  <c r="FL4" i="4"/>
  <c r="EP19" i="4"/>
  <c r="EQ19" i="4" s="1"/>
  <c r="EV19" i="4" s="1"/>
  <c r="FK19" i="4"/>
  <c r="FL19" i="4"/>
  <c r="EP5" i="4"/>
  <c r="EQ5" i="4" s="1"/>
  <c r="EV5" i="4" s="1"/>
  <c r="FK5" i="4"/>
  <c r="FL5" i="4"/>
  <c r="EP26" i="4"/>
  <c r="EQ26" i="4" s="1"/>
  <c r="EV26" i="4" s="1"/>
  <c r="FK26" i="4"/>
  <c r="FL26" i="4"/>
  <c r="EP21" i="4"/>
  <c r="EQ21" i="4" s="1"/>
  <c r="EV21" i="4" s="1"/>
  <c r="FK21" i="4"/>
  <c r="FL21" i="4"/>
  <c r="EP12" i="4"/>
  <c r="EQ12" i="4" s="1"/>
  <c r="EV12" i="4" s="1"/>
  <c r="FL12" i="4"/>
  <c r="FK12" i="4"/>
  <c r="EP25" i="4"/>
  <c r="EQ25" i="4" s="1"/>
  <c r="EV25" i="4" s="1"/>
  <c r="FK25" i="4"/>
  <c r="FL25" i="4"/>
  <c r="EP20" i="4"/>
  <c r="EQ20" i="4" s="1"/>
  <c r="EV20" i="4" s="1"/>
  <c r="FK20" i="4"/>
  <c r="FL20" i="4"/>
  <c r="EP15" i="4"/>
  <c r="EQ15" i="4" s="1"/>
  <c r="EV15" i="4" s="1"/>
  <c r="FK15" i="4"/>
  <c r="FL15" i="4"/>
  <c r="EP13" i="4"/>
  <c r="EQ13" i="4" s="1"/>
  <c r="EV13" i="4" s="1"/>
  <c r="FK13" i="4"/>
  <c r="FL13" i="4"/>
  <c r="EP22" i="4"/>
  <c r="EQ22" i="4" s="1"/>
  <c r="EV22" i="4" s="1"/>
  <c r="FK22" i="4"/>
  <c r="FL22" i="4"/>
  <c r="EP7" i="4"/>
  <c r="EQ7" i="4" s="1"/>
  <c r="EV7" i="4" s="1"/>
  <c r="FK7" i="4"/>
  <c r="FL7" i="4"/>
  <c r="EP18" i="4"/>
  <c r="EQ18" i="4" s="1"/>
  <c r="EV18" i="4" s="1"/>
  <c r="FK18" i="4"/>
  <c r="FL18" i="4"/>
  <c r="X28" i="4"/>
  <c r="Y17" i="4"/>
  <c r="Y6" i="4"/>
  <c r="Y28" i="4" s="1"/>
  <c r="FK28" i="4" s="1"/>
  <c r="Y11" i="4"/>
  <c r="Y23" i="4"/>
  <c r="Y8" i="4"/>
  <c r="Y27" i="4"/>
  <c r="Y24" i="4"/>
  <c r="D4" i="2"/>
  <c r="D11" i="2"/>
  <c r="D9" i="2"/>
  <c r="D7" i="2"/>
  <c r="D8" i="2"/>
  <c r="D6" i="2"/>
  <c r="D5" i="2"/>
  <c r="D12" i="2"/>
  <c r="D10" i="2"/>
  <c r="MW30" i="1"/>
  <c r="MX30" i="1" s="1"/>
  <c r="MX28" i="1"/>
  <c r="MW9" i="1"/>
  <c r="NE30" i="1"/>
  <c r="NF30" i="1" s="1"/>
  <c r="NG30" i="1" s="1"/>
  <c r="MU30" i="1"/>
  <c r="MT32" i="1"/>
  <c r="NE32" i="1" s="1"/>
  <c r="NF32" i="1" s="1"/>
  <c r="FZ19" i="8" l="1"/>
  <c r="FM19" i="8"/>
  <c r="GO19" i="8" s="1"/>
  <c r="FY19" i="8"/>
  <c r="GA19" i="8" s="1"/>
  <c r="EX19" i="8"/>
  <c r="GN19" i="8" s="1"/>
  <c r="FZ17" i="8"/>
  <c r="FM17" i="8"/>
  <c r="GO17" i="8" s="1"/>
  <c r="EX17" i="8"/>
  <c r="GN17" i="8" s="1"/>
  <c r="FY17" i="8"/>
  <c r="GA17" i="8" s="1"/>
  <c r="FZ9" i="8"/>
  <c r="FM9" i="8"/>
  <c r="GO9" i="8" s="1"/>
  <c r="FY9" i="8"/>
  <c r="EX9" i="8"/>
  <c r="GN9" i="8" s="1"/>
  <c r="FM15" i="8"/>
  <c r="GO15" i="8" s="1"/>
  <c r="FZ15" i="8"/>
  <c r="EX15" i="8"/>
  <c r="GN15" i="8" s="1"/>
  <c r="FY15" i="8"/>
  <c r="GA15" i="8" s="1"/>
  <c r="FZ22" i="8"/>
  <c r="FM22" i="8"/>
  <c r="GO22" i="8" s="1"/>
  <c r="EX22" i="8"/>
  <c r="GN22" i="8" s="1"/>
  <c r="FY22" i="8"/>
  <c r="GA22" i="8" s="1"/>
  <c r="FY8" i="8"/>
  <c r="GA8" i="8" s="1"/>
  <c r="GY8" i="8" s="1"/>
  <c r="FM20" i="8"/>
  <c r="GO20" i="8" s="1"/>
  <c r="FZ20" i="8"/>
  <c r="EX20" i="8"/>
  <c r="GN20" i="8" s="1"/>
  <c r="FY20" i="8"/>
  <c r="GA20" i="8" s="1"/>
  <c r="FZ21" i="8"/>
  <c r="FM21" i="8"/>
  <c r="GO21" i="8" s="1"/>
  <c r="FY21" i="8"/>
  <c r="GA21" i="8" s="1"/>
  <c r="EX21" i="8"/>
  <c r="GN21" i="8" s="1"/>
  <c r="FZ18" i="8"/>
  <c r="FM18" i="8"/>
  <c r="GO18" i="8" s="1"/>
  <c r="EX18" i="8"/>
  <c r="GN18" i="8" s="1"/>
  <c r="FY18" i="8"/>
  <c r="GA18" i="8" s="1"/>
  <c r="FM5" i="8"/>
  <c r="GO5" i="8" s="1"/>
  <c r="FZ5" i="8"/>
  <c r="EX5" i="8"/>
  <c r="GN5" i="8" s="1"/>
  <c r="FY5" i="8"/>
  <c r="GA5" i="8" s="1"/>
  <c r="FZ14" i="8"/>
  <c r="FM14" i="8"/>
  <c r="GO14" i="8" s="1"/>
  <c r="FY14" i="8"/>
  <c r="GA14" i="8" s="1"/>
  <c r="EX14" i="8"/>
  <c r="GN14" i="8" s="1"/>
  <c r="FZ4" i="8"/>
  <c r="FM4" i="8"/>
  <c r="GO4" i="8" s="1"/>
  <c r="EP28" i="8"/>
  <c r="EQ4" i="8"/>
  <c r="EV4" i="8" s="1"/>
  <c r="GY6" i="8"/>
  <c r="GB6" i="8"/>
  <c r="GP6" i="8" s="1"/>
  <c r="GY13" i="8"/>
  <c r="GB13" i="8"/>
  <c r="GP13" i="8" s="1"/>
  <c r="IR27" i="8"/>
  <c r="IX27" i="8" s="1"/>
  <c r="HC27" i="8"/>
  <c r="IR24" i="8"/>
  <c r="IX24" i="8" s="1"/>
  <c r="HC24" i="8"/>
  <c r="FM26" i="8"/>
  <c r="GO26" i="8" s="1"/>
  <c r="FZ26" i="8"/>
  <c r="FY26" i="8"/>
  <c r="EX26" i="8"/>
  <c r="GN26" i="8" s="1"/>
  <c r="FZ7" i="8"/>
  <c r="FM7" i="8"/>
  <c r="GO7" i="8" s="1"/>
  <c r="EX7" i="8"/>
  <c r="GN7" i="8" s="1"/>
  <c r="FY7" i="8"/>
  <c r="GA7" i="8" s="1"/>
  <c r="FY23" i="8"/>
  <c r="GA23" i="8" s="1"/>
  <c r="GY23" i="8" s="1"/>
  <c r="GA16" i="8"/>
  <c r="GA11" i="8"/>
  <c r="GA10" i="8"/>
  <c r="GA25" i="8"/>
  <c r="GA12" i="8"/>
  <c r="HA5" i="6"/>
  <c r="IR5" i="6"/>
  <c r="IX5" i="6" s="1"/>
  <c r="IY5" i="6" s="1"/>
  <c r="GA4" i="6"/>
  <c r="FY28" i="6"/>
  <c r="EW11" i="6"/>
  <c r="EW22" i="6"/>
  <c r="EW26" i="6"/>
  <c r="EW12" i="6"/>
  <c r="EW7" i="6"/>
  <c r="EW10" i="6"/>
  <c r="EW13" i="6"/>
  <c r="EW25" i="6"/>
  <c r="EW6" i="6"/>
  <c r="EW8" i="6"/>
  <c r="EW15" i="6"/>
  <c r="EW14" i="6"/>
  <c r="EW16" i="6"/>
  <c r="EW18" i="6"/>
  <c r="EW9" i="6"/>
  <c r="EW19" i="6"/>
  <c r="EW20" i="6"/>
  <c r="EW17" i="6"/>
  <c r="EW21" i="6"/>
  <c r="EW5" i="6"/>
  <c r="EW23" i="6"/>
  <c r="EW24" i="6"/>
  <c r="EW27" i="6"/>
  <c r="EX28" i="6"/>
  <c r="HA11" i="6"/>
  <c r="IR11" i="6"/>
  <c r="IX11" i="6" s="1"/>
  <c r="IY11" i="6" s="1"/>
  <c r="HA16" i="6"/>
  <c r="IR16" i="6"/>
  <c r="IX16" i="6" s="1"/>
  <c r="IY16" i="6" s="1"/>
  <c r="HA13" i="6"/>
  <c r="IR13" i="6"/>
  <c r="IX13" i="6" s="1"/>
  <c r="IY13" i="6" s="1"/>
  <c r="GB21" i="6"/>
  <c r="GP21" i="6" s="1"/>
  <c r="GY21" i="6"/>
  <c r="GB22" i="6"/>
  <c r="GP22" i="6" s="1"/>
  <c r="GY22" i="6"/>
  <c r="GY18" i="6"/>
  <c r="GB18" i="6"/>
  <c r="GP18" i="6" s="1"/>
  <c r="GY15" i="6"/>
  <c r="GB15" i="6"/>
  <c r="GP15" i="6" s="1"/>
  <c r="GB20" i="6"/>
  <c r="GP20" i="6" s="1"/>
  <c r="GY20" i="6"/>
  <c r="GB19" i="6"/>
  <c r="GP19" i="6" s="1"/>
  <c r="GY19" i="6"/>
  <c r="GB17" i="6"/>
  <c r="GP17" i="6" s="1"/>
  <c r="GY17" i="6"/>
  <c r="GY9" i="6"/>
  <c r="GB9" i="6"/>
  <c r="GP9" i="6" s="1"/>
  <c r="GY6" i="6"/>
  <c r="GB6" i="6"/>
  <c r="GP6" i="6" s="1"/>
  <c r="GY7" i="6"/>
  <c r="GB7" i="6"/>
  <c r="GP7" i="6" s="1"/>
  <c r="GY10" i="6"/>
  <c r="GB10" i="6"/>
  <c r="GP10" i="6" s="1"/>
  <c r="GY12" i="6"/>
  <c r="GB12" i="6"/>
  <c r="GP12" i="6" s="1"/>
  <c r="GY26" i="6"/>
  <c r="GB26" i="6"/>
  <c r="GP26" i="6" s="1"/>
  <c r="GY25" i="6"/>
  <c r="GB25" i="6"/>
  <c r="GP25" i="6" s="1"/>
  <c r="GY14" i="6"/>
  <c r="GB14" i="6"/>
  <c r="GP14" i="6" s="1"/>
  <c r="FZ10" i="4"/>
  <c r="FM10" i="4"/>
  <c r="GO10" i="4" s="1"/>
  <c r="FY10" i="4"/>
  <c r="GA10" i="4" s="1"/>
  <c r="EX10" i="4"/>
  <c r="GN10" i="4" s="1"/>
  <c r="EP14" i="4"/>
  <c r="EQ14" i="4" s="1"/>
  <c r="EV14" i="4" s="1"/>
  <c r="FL14" i="4"/>
  <c r="FK14" i="4"/>
  <c r="FY16" i="4"/>
  <c r="EX16" i="4"/>
  <c r="GN16" i="4" s="1"/>
  <c r="FZ16" i="4"/>
  <c r="FM16" i="4"/>
  <c r="GO16" i="4" s="1"/>
  <c r="FY9" i="4"/>
  <c r="EX9" i="4"/>
  <c r="GN9" i="4" s="1"/>
  <c r="FZ9" i="4"/>
  <c r="FM9" i="4"/>
  <c r="GO9" i="4" s="1"/>
  <c r="EQ4" i="4"/>
  <c r="EV4" i="4" s="1"/>
  <c r="FM4" i="4"/>
  <c r="GO4" i="4" s="1"/>
  <c r="FZ4" i="4"/>
  <c r="FY19" i="4"/>
  <c r="EX19" i="4"/>
  <c r="GN19" i="4" s="1"/>
  <c r="FZ19" i="4"/>
  <c r="FM19" i="4"/>
  <c r="GO19" i="4" s="1"/>
  <c r="FY5" i="4"/>
  <c r="EX5" i="4"/>
  <c r="GN5" i="4" s="1"/>
  <c r="FM5" i="4"/>
  <c r="GO5" i="4" s="1"/>
  <c r="FZ5" i="4"/>
  <c r="EX26" i="4"/>
  <c r="GN26" i="4" s="1"/>
  <c r="FY26" i="4"/>
  <c r="FM26" i="4"/>
  <c r="GO26" i="4" s="1"/>
  <c r="FZ26" i="4"/>
  <c r="FY21" i="4"/>
  <c r="EX21" i="4"/>
  <c r="GN21" i="4" s="1"/>
  <c r="FZ21" i="4"/>
  <c r="FM21" i="4"/>
  <c r="GO21" i="4" s="1"/>
  <c r="FY12" i="4"/>
  <c r="EX12" i="4"/>
  <c r="GN12" i="4" s="1"/>
  <c r="FM12" i="4"/>
  <c r="GO12" i="4" s="1"/>
  <c r="FZ12" i="4"/>
  <c r="FY25" i="4"/>
  <c r="EX25" i="4"/>
  <c r="GN25" i="4" s="1"/>
  <c r="FZ25" i="4"/>
  <c r="FM25" i="4"/>
  <c r="GO25" i="4" s="1"/>
  <c r="FY20" i="4"/>
  <c r="EX20" i="4"/>
  <c r="GN20" i="4" s="1"/>
  <c r="FZ20" i="4"/>
  <c r="FM20" i="4"/>
  <c r="GO20" i="4" s="1"/>
  <c r="FY15" i="4"/>
  <c r="EX15" i="4"/>
  <c r="GN15" i="4" s="1"/>
  <c r="FM15" i="4"/>
  <c r="GO15" i="4" s="1"/>
  <c r="FZ15" i="4"/>
  <c r="FY13" i="4"/>
  <c r="EX13" i="4"/>
  <c r="GN13" i="4" s="1"/>
  <c r="FZ13" i="4"/>
  <c r="FM13" i="4"/>
  <c r="GO13" i="4" s="1"/>
  <c r="EX22" i="4"/>
  <c r="GN22" i="4" s="1"/>
  <c r="FY22" i="4"/>
  <c r="FZ22" i="4"/>
  <c r="FM22" i="4"/>
  <c r="GO22" i="4" s="1"/>
  <c r="FY7" i="4"/>
  <c r="EX7" i="4"/>
  <c r="GN7" i="4" s="1"/>
  <c r="FZ7" i="4"/>
  <c r="FM7" i="4"/>
  <c r="GO7" i="4" s="1"/>
  <c r="EX18" i="4"/>
  <c r="GN18" i="4" s="1"/>
  <c r="FY18" i="4"/>
  <c r="GA18" i="4" s="1"/>
  <c r="FZ18" i="4"/>
  <c r="FM18" i="4"/>
  <c r="GO18" i="4" s="1"/>
  <c r="FL17" i="4"/>
  <c r="FK17" i="4"/>
  <c r="EP17" i="4"/>
  <c r="EQ17" i="4" s="1"/>
  <c r="EV17" i="4" s="1"/>
  <c r="FK6" i="4"/>
  <c r="FL6" i="4"/>
  <c r="EP6" i="4"/>
  <c r="FK11" i="4"/>
  <c r="FL11" i="4"/>
  <c r="EP11" i="4"/>
  <c r="EQ11" i="4" s="1"/>
  <c r="EV11" i="4" s="1"/>
  <c r="FL23" i="4"/>
  <c r="FZ23" i="4" s="1"/>
  <c r="FK23" i="4"/>
  <c r="EP23" i="4"/>
  <c r="EQ23" i="4" s="1"/>
  <c r="EV23" i="4" s="1"/>
  <c r="FL8" i="4"/>
  <c r="FZ8" i="4" s="1"/>
  <c r="FK8" i="4"/>
  <c r="EP8" i="4"/>
  <c r="EQ8" i="4" s="1"/>
  <c r="EV8" i="4" s="1"/>
  <c r="FL27" i="4"/>
  <c r="FZ27" i="4" s="1"/>
  <c r="FK27" i="4"/>
  <c r="EP27" i="4"/>
  <c r="EQ27" i="4" s="1"/>
  <c r="EV27" i="4" s="1"/>
  <c r="FL24" i="4"/>
  <c r="FZ24" i="4" s="1"/>
  <c r="FK24" i="4"/>
  <c r="EP24" i="4"/>
  <c r="EQ24" i="4" s="1"/>
  <c r="EV24" i="4" s="1"/>
  <c r="D13" i="2"/>
  <c r="MW7" i="1"/>
  <c r="MX7" i="1" s="1"/>
  <c r="MX9" i="1"/>
  <c r="MW12" i="1"/>
  <c r="MX12" i="1" s="1"/>
  <c r="MW32" i="1"/>
  <c r="GY19" i="8" l="1"/>
  <c r="GB19" i="8"/>
  <c r="GP19" i="8" s="1"/>
  <c r="GY17" i="8"/>
  <c r="GB17" i="8"/>
  <c r="GP17" i="8" s="1"/>
  <c r="GY15" i="8"/>
  <c r="GB15" i="8"/>
  <c r="GP15" i="8" s="1"/>
  <c r="GY22" i="8"/>
  <c r="GB22" i="8"/>
  <c r="GP22" i="8" s="1"/>
  <c r="HI5" i="8"/>
  <c r="IR8" i="8"/>
  <c r="IX8" i="8" s="1"/>
  <c r="HC8" i="8"/>
  <c r="GY20" i="8"/>
  <c r="GB20" i="8"/>
  <c r="GP20" i="8" s="1"/>
  <c r="GY21" i="8"/>
  <c r="GB21" i="8"/>
  <c r="GP21" i="8" s="1"/>
  <c r="GY18" i="8"/>
  <c r="GB18" i="8"/>
  <c r="GP18" i="8" s="1"/>
  <c r="GY5" i="8"/>
  <c r="GB5" i="8"/>
  <c r="GP5" i="8" s="1"/>
  <c r="GY14" i="8"/>
  <c r="GB14" i="8"/>
  <c r="GP14" i="8" s="1"/>
  <c r="FY4" i="8"/>
  <c r="EX4" i="8"/>
  <c r="GN4" i="8" s="1"/>
  <c r="EW4" i="8"/>
  <c r="EV28" i="8"/>
  <c r="HA6" i="8"/>
  <c r="IR6" i="8"/>
  <c r="IX6" i="8" s="1"/>
  <c r="IY6" i="8" s="1"/>
  <c r="HA13" i="8"/>
  <c r="IR13" i="8"/>
  <c r="IX13" i="8" s="1"/>
  <c r="IY13" i="8" s="1"/>
  <c r="GY7" i="8"/>
  <c r="GB7" i="8"/>
  <c r="GP7" i="8" s="1"/>
  <c r="IR23" i="8"/>
  <c r="IX23" i="8" s="1"/>
  <c r="HC23" i="8"/>
  <c r="GB16" i="8"/>
  <c r="GP16" i="8" s="1"/>
  <c r="GY16" i="8"/>
  <c r="GB11" i="8"/>
  <c r="GP11" i="8" s="1"/>
  <c r="GY11" i="8"/>
  <c r="GB10" i="8"/>
  <c r="GP10" i="8" s="1"/>
  <c r="GY10" i="8"/>
  <c r="GB25" i="8"/>
  <c r="GP25" i="8" s="1"/>
  <c r="GY25" i="8"/>
  <c r="GB12" i="8"/>
  <c r="GP12" i="8" s="1"/>
  <c r="GY12" i="8"/>
  <c r="GA9" i="8"/>
  <c r="FZ28" i="8"/>
  <c r="GO28" i="8" s="1"/>
  <c r="GA26" i="8"/>
  <c r="IT5" i="6"/>
  <c r="JB5" i="6" s="1"/>
  <c r="HT5" i="6"/>
  <c r="HB5" i="6"/>
  <c r="HC5" i="6" s="1"/>
  <c r="IZ5" i="6"/>
  <c r="JA5" i="6"/>
  <c r="JJ5" i="6"/>
  <c r="GB4" i="6"/>
  <c r="GP4" i="6" s="1"/>
  <c r="GY4" i="6"/>
  <c r="GA28" i="6"/>
  <c r="GP28" i="6" s="1"/>
  <c r="GN28" i="6"/>
  <c r="IT11" i="6"/>
  <c r="JB11" i="6" s="1"/>
  <c r="HT11" i="6"/>
  <c r="HB11" i="6"/>
  <c r="HC11" i="6" s="1"/>
  <c r="IZ11" i="6"/>
  <c r="JA11" i="6"/>
  <c r="JJ11" i="6"/>
  <c r="IT16" i="6"/>
  <c r="JB16" i="6" s="1"/>
  <c r="HT16" i="6"/>
  <c r="HB16" i="6"/>
  <c r="HC16" i="6" s="1"/>
  <c r="IZ16" i="6"/>
  <c r="JA16" i="6"/>
  <c r="JJ16" i="6"/>
  <c r="IT13" i="6"/>
  <c r="JB13" i="6" s="1"/>
  <c r="HT13" i="6"/>
  <c r="HB13" i="6"/>
  <c r="HC13" i="6" s="1"/>
  <c r="IZ13" i="6"/>
  <c r="JA13" i="6"/>
  <c r="JJ13" i="6"/>
  <c r="HA21" i="6"/>
  <c r="IR21" i="6"/>
  <c r="IX21" i="6" s="1"/>
  <c r="IY21" i="6" s="1"/>
  <c r="HA22" i="6"/>
  <c r="IR22" i="6"/>
  <c r="IX22" i="6" s="1"/>
  <c r="IY22" i="6" s="1"/>
  <c r="HA18" i="6"/>
  <c r="IR18" i="6"/>
  <c r="IX18" i="6" s="1"/>
  <c r="IY18" i="6" s="1"/>
  <c r="HI5" i="6"/>
  <c r="HA15" i="6"/>
  <c r="IR15" i="6"/>
  <c r="IX15" i="6" s="1"/>
  <c r="HA20" i="6"/>
  <c r="IR20" i="6"/>
  <c r="IX20" i="6" s="1"/>
  <c r="IY20" i="6" s="1"/>
  <c r="HA19" i="6"/>
  <c r="IR19" i="6"/>
  <c r="IX19" i="6" s="1"/>
  <c r="IY19" i="6" s="1"/>
  <c r="HA17" i="6"/>
  <c r="IR17" i="6"/>
  <c r="IX17" i="6" s="1"/>
  <c r="HA9" i="6"/>
  <c r="IR9" i="6"/>
  <c r="IX9" i="6" s="1"/>
  <c r="IY9" i="6" s="1"/>
  <c r="HA6" i="6"/>
  <c r="IR6" i="6"/>
  <c r="IX6" i="6" s="1"/>
  <c r="IY6" i="6" s="1"/>
  <c r="HA7" i="6"/>
  <c r="IR7" i="6"/>
  <c r="IX7" i="6" s="1"/>
  <c r="IY7" i="6" s="1"/>
  <c r="HA10" i="6"/>
  <c r="IR10" i="6"/>
  <c r="IX10" i="6" s="1"/>
  <c r="IY10" i="6" s="1"/>
  <c r="HA12" i="6"/>
  <c r="IR12" i="6"/>
  <c r="IX12" i="6" s="1"/>
  <c r="IY12" i="6" s="1"/>
  <c r="HA26" i="6"/>
  <c r="IR26" i="6"/>
  <c r="IX26" i="6" s="1"/>
  <c r="IY26" i="6" s="1"/>
  <c r="HA25" i="6"/>
  <c r="IR25" i="6"/>
  <c r="IX25" i="6" s="1"/>
  <c r="IY25" i="6" s="1"/>
  <c r="HA14" i="6"/>
  <c r="IR14" i="6"/>
  <c r="IX14" i="6" s="1"/>
  <c r="IY14" i="6" s="1"/>
  <c r="EW28" i="6"/>
  <c r="GB10" i="4"/>
  <c r="GP10" i="4" s="1"/>
  <c r="GY10" i="4"/>
  <c r="FY14" i="4"/>
  <c r="EX14" i="4"/>
  <c r="GN14" i="4" s="1"/>
  <c r="FM14" i="4"/>
  <c r="GO14" i="4" s="1"/>
  <c r="FZ14" i="4"/>
  <c r="EX4" i="4"/>
  <c r="GN4" i="4" s="1"/>
  <c r="FY4" i="4"/>
  <c r="EV28" i="4"/>
  <c r="GY18" i="4"/>
  <c r="GB18" i="4"/>
  <c r="GP18" i="4" s="1"/>
  <c r="FZ17" i="4"/>
  <c r="FM17" i="4"/>
  <c r="GO17" i="4" s="1"/>
  <c r="FY17" i="4"/>
  <c r="GA17" i="4" s="1"/>
  <c r="EX17" i="4"/>
  <c r="GN17" i="4" s="1"/>
  <c r="EW17" i="4"/>
  <c r="FM6" i="4"/>
  <c r="GO6" i="4" s="1"/>
  <c r="FZ6" i="4"/>
  <c r="FZ11" i="4"/>
  <c r="FM11" i="4"/>
  <c r="GO11" i="4" s="1"/>
  <c r="FY11" i="4"/>
  <c r="GA11" i="4" s="1"/>
  <c r="EX11" i="4"/>
  <c r="GN11" i="4" s="1"/>
  <c r="EW11" i="4"/>
  <c r="FY23" i="4"/>
  <c r="GA23" i="4" s="1"/>
  <c r="GY23" i="4" s="1"/>
  <c r="EW23" i="4"/>
  <c r="FY8" i="4"/>
  <c r="GA8" i="4" s="1"/>
  <c r="GY8" i="4" s="1"/>
  <c r="EW8" i="4"/>
  <c r="FY27" i="4"/>
  <c r="GA27" i="4" s="1"/>
  <c r="GY27" i="4" s="1"/>
  <c r="EW27" i="4"/>
  <c r="FY24" i="4"/>
  <c r="GA24" i="4" s="1"/>
  <c r="GY24" i="4" s="1"/>
  <c r="EW24" i="4"/>
  <c r="GA16" i="4"/>
  <c r="FZ28" i="4"/>
  <c r="GO28" i="4" s="1"/>
  <c r="GA19" i="4"/>
  <c r="GA7" i="4"/>
  <c r="GA26" i="4"/>
  <c r="GA21" i="4"/>
  <c r="GA12" i="4"/>
  <c r="GA25" i="4"/>
  <c r="GA13" i="4"/>
  <c r="GA22" i="4"/>
  <c r="GA20" i="4"/>
  <c r="GA15" i="4"/>
  <c r="GA9" i="4"/>
  <c r="GA5" i="4"/>
  <c r="EQ6" i="4"/>
  <c r="EV6" i="4" s="1"/>
  <c r="EP28" i="4"/>
  <c r="DB6" i="2"/>
  <c r="DA6" i="2"/>
  <c r="CZ6" i="2"/>
  <c r="DB5" i="2"/>
  <c r="DA5" i="2"/>
  <c r="CZ5" i="2"/>
  <c r="CZ4" i="2"/>
  <c r="DA4" i="2"/>
  <c r="DB4" i="2"/>
  <c r="HA19" i="8" l="1"/>
  <c r="IR19" i="8"/>
  <c r="IX19" i="8" s="1"/>
  <c r="IY19" i="8" s="1"/>
  <c r="HA17" i="8"/>
  <c r="IR17" i="8"/>
  <c r="IX17" i="8" s="1"/>
  <c r="HA15" i="8"/>
  <c r="IR15" i="8"/>
  <c r="IX15" i="8" s="1"/>
  <c r="HA22" i="8"/>
  <c r="IR22" i="8"/>
  <c r="IX22" i="8" s="1"/>
  <c r="IY22" i="8" s="1"/>
  <c r="HA20" i="8"/>
  <c r="IR20" i="8"/>
  <c r="IX20" i="8" s="1"/>
  <c r="IY20" i="8" s="1"/>
  <c r="HA21" i="8"/>
  <c r="IR21" i="8"/>
  <c r="IX21" i="8" s="1"/>
  <c r="IY21" i="8" s="1"/>
  <c r="HA18" i="8"/>
  <c r="IR18" i="8"/>
  <c r="IX18" i="8" s="1"/>
  <c r="IY18" i="8" s="1"/>
  <c r="HA5" i="8"/>
  <c r="IR5" i="8"/>
  <c r="IX5" i="8" s="1"/>
  <c r="IY5" i="8" s="1"/>
  <c r="HA14" i="8"/>
  <c r="IR14" i="8"/>
  <c r="IX14" i="8" s="1"/>
  <c r="IY14" i="8" s="1"/>
  <c r="GA4" i="8"/>
  <c r="FY28" i="8"/>
  <c r="EW23" i="8"/>
  <c r="EW21" i="8"/>
  <c r="EW22" i="8"/>
  <c r="EW15" i="8"/>
  <c r="EW19" i="8"/>
  <c r="EW7" i="8"/>
  <c r="EW14" i="8"/>
  <c r="EW5" i="8"/>
  <c r="EW18" i="8"/>
  <c r="EW8" i="8"/>
  <c r="EW26" i="8"/>
  <c r="EW17" i="8"/>
  <c r="EW20" i="8"/>
  <c r="EW9" i="8"/>
  <c r="EW10" i="8"/>
  <c r="EW24" i="8"/>
  <c r="EW13" i="8"/>
  <c r="EW16" i="8"/>
  <c r="EW6" i="8"/>
  <c r="EW12" i="8"/>
  <c r="EW11" i="8"/>
  <c r="EW25" i="8"/>
  <c r="EW27" i="8"/>
  <c r="EX28" i="8"/>
  <c r="IT6" i="8"/>
  <c r="JB6" i="8" s="1"/>
  <c r="HT6" i="8"/>
  <c r="HB6" i="8"/>
  <c r="HC6" i="8" s="1"/>
  <c r="IZ6" i="8"/>
  <c r="JA6" i="8"/>
  <c r="JJ6" i="8"/>
  <c r="IT13" i="8"/>
  <c r="JB13" i="8" s="1"/>
  <c r="HT13" i="8"/>
  <c r="HB13" i="8"/>
  <c r="HC13" i="8" s="1"/>
  <c r="IZ13" i="8"/>
  <c r="JA13" i="8"/>
  <c r="JJ13" i="8"/>
  <c r="HA7" i="8"/>
  <c r="IR7" i="8"/>
  <c r="IX7" i="8" s="1"/>
  <c r="IY7" i="8" s="1"/>
  <c r="HA16" i="8"/>
  <c r="IR16" i="8"/>
  <c r="IX16" i="8" s="1"/>
  <c r="IY16" i="8" s="1"/>
  <c r="HA11" i="8"/>
  <c r="IR11" i="8"/>
  <c r="IX11" i="8" s="1"/>
  <c r="IY11" i="8" s="1"/>
  <c r="HA10" i="8"/>
  <c r="IR10" i="8"/>
  <c r="IX10" i="8" s="1"/>
  <c r="IY10" i="8" s="1"/>
  <c r="HA25" i="8"/>
  <c r="IR25" i="8"/>
  <c r="IX25" i="8" s="1"/>
  <c r="IY25" i="8" s="1"/>
  <c r="HA12" i="8"/>
  <c r="IR12" i="8"/>
  <c r="IX12" i="8" s="1"/>
  <c r="IY12" i="8" s="1"/>
  <c r="GB9" i="8"/>
  <c r="GP9" i="8" s="1"/>
  <c r="GY9" i="8"/>
  <c r="GB26" i="8"/>
  <c r="GP26" i="8" s="1"/>
  <c r="GY26" i="8"/>
  <c r="HV5" i="6"/>
  <c r="HW5" i="6"/>
  <c r="JL5" i="6"/>
  <c r="JM5" i="6"/>
  <c r="JV5" i="6"/>
  <c r="HA4" i="6"/>
  <c r="HI4" i="6"/>
  <c r="IR4" i="6"/>
  <c r="GY28" i="6"/>
  <c r="HA28" i="6" s="1"/>
  <c r="HT28" i="6" s="1"/>
  <c r="HV11" i="6"/>
  <c r="HW11" i="6"/>
  <c r="JL11" i="6"/>
  <c r="JM11" i="6"/>
  <c r="JV11" i="6"/>
  <c r="HV16" i="6"/>
  <c r="HW16" i="6"/>
  <c r="JL16" i="6"/>
  <c r="JM16" i="6"/>
  <c r="JV16" i="6"/>
  <c r="HV13" i="6"/>
  <c r="HW13" i="6"/>
  <c r="JL13" i="6"/>
  <c r="JM13" i="6"/>
  <c r="JV13" i="6"/>
  <c r="IT21" i="6"/>
  <c r="JB21" i="6" s="1"/>
  <c r="HB21" i="6"/>
  <c r="HC21" i="6" s="1"/>
  <c r="HT21" i="6"/>
  <c r="IZ21" i="6"/>
  <c r="JA21" i="6" s="1"/>
  <c r="JJ21" i="6"/>
  <c r="IT22" i="6"/>
  <c r="JB22" i="6" s="1"/>
  <c r="HT22" i="6"/>
  <c r="HB22" i="6"/>
  <c r="HC22" i="6" s="1"/>
  <c r="IZ22" i="6"/>
  <c r="JA22" i="6" s="1"/>
  <c r="JJ22" i="6"/>
  <c r="IT18" i="6"/>
  <c r="JB18" i="6" s="1"/>
  <c r="HT18" i="6"/>
  <c r="HB18" i="6"/>
  <c r="HC18" i="6" s="1"/>
  <c r="IZ18" i="6"/>
  <c r="JA18" i="6"/>
  <c r="JJ18" i="6"/>
  <c r="IT15" i="6"/>
  <c r="HT15" i="6"/>
  <c r="HB15" i="6"/>
  <c r="IT20" i="6"/>
  <c r="JB20" i="6" s="1"/>
  <c r="HT20" i="6"/>
  <c r="HB20" i="6"/>
  <c r="HC20" i="6" s="1"/>
  <c r="JJ20" i="6"/>
  <c r="IZ20" i="6"/>
  <c r="JA20" i="6"/>
  <c r="IT19" i="6"/>
  <c r="JB19" i="6" s="1"/>
  <c r="HT19" i="6"/>
  <c r="HB19" i="6"/>
  <c r="HC19" i="6" s="1"/>
  <c r="JJ19" i="6"/>
  <c r="IZ19" i="6"/>
  <c r="JA19" i="6" s="1"/>
  <c r="IT17" i="6"/>
  <c r="HT17" i="6"/>
  <c r="HB17" i="6"/>
  <c r="HC17" i="6" s="1"/>
  <c r="IT9" i="6"/>
  <c r="JB9" i="6" s="1"/>
  <c r="HT9" i="6"/>
  <c r="HB9" i="6"/>
  <c r="HC9" i="6" s="1"/>
  <c r="IZ9" i="6"/>
  <c r="JA9" i="6"/>
  <c r="JJ9" i="6"/>
  <c r="IT6" i="6"/>
  <c r="JB6" i="6" s="1"/>
  <c r="HT6" i="6"/>
  <c r="HB6" i="6"/>
  <c r="HC6" i="6" s="1"/>
  <c r="IZ6" i="6"/>
  <c r="JA6" i="6"/>
  <c r="JJ6" i="6"/>
  <c r="IT7" i="6"/>
  <c r="JB7" i="6" s="1"/>
  <c r="HT7" i="6"/>
  <c r="HB7" i="6"/>
  <c r="HC7" i="6" s="1"/>
  <c r="IZ7" i="6"/>
  <c r="JA7" i="6"/>
  <c r="JJ7" i="6"/>
  <c r="IT10" i="6"/>
  <c r="JB10" i="6" s="1"/>
  <c r="HT10" i="6"/>
  <c r="HB10" i="6"/>
  <c r="HC10" i="6" s="1"/>
  <c r="IZ10" i="6"/>
  <c r="JA10" i="6"/>
  <c r="JJ10" i="6"/>
  <c r="IT12" i="6"/>
  <c r="JB12" i="6" s="1"/>
  <c r="HT12" i="6"/>
  <c r="HB12" i="6"/>
  <c r="HC12" i="6" s="1"/>
  <c r="IZ12" i="6"/>
  <c r="JA12" i="6"/>
  <c r="JJ12" i="6"/>
  <c r="IT26" i="6"/>
  <c r="JB26" i="6" s="1"/>
  <c r="HB26" i="6"/>
  <c r="HC26" i="6" s="1"/>
  <c r="HT26" i="6"/>
  <c r="IZ26" i="6"/>
  <c r="JA26" i="6"/>
  <c r="JJ26" i="6"/>
  <c r="HT25" i="6"/>
  <c r="IT25" i="6"/>
  <c r="JB25" i="6" s="1"/>
  <c r="HB25" i="6"/>
  <c r="HC25" i="6" s="1"/>
  <c r="JJ25" i="6"/>
  <c r="IZ25" i="6"/>
  <c r="JA25" i="6" s="1"/>
  <c r="IT14" i="6"/>
  <c r="JB14" i="6" s="1"/>
  <c r="HT14" i="6"/>
  <c r="HB14" i="6"/>
  <c r="HC14" i="6" s="1"/>
  <c r="IZ14" i="6"/>
  <c r="JA14" i="6"/>
  <c r="JJ14" i="6"/>
  <c r="HA10" i="4"/>
  <c r="IR10" i="4"/>
  <c r="IX10" i="4" s="1"/>
  <c r="IY10" i="4" s="1"/>
  <c r="GA4" i="4"/>
  <c r="EW10" i="4"/>
  <c r="EW7" i="4"/>
  <c r="EW15" i="4"/>
  <c r="EW13" i="4"/>
  <c r="EW20" i="4"/>
  <c r="EW25" i="4"/>
  <c r="EW12" i="4"/>
  <c r="EW21" i="4"/>
  <c r="EW26" i="4"/>
  <c r="EW18" i="4"/>
  <c r="EW22" i="4"/>
  <c r="EW5" i="4"/>
  <c r="EW19" i="4"/>
  <c r="EW9" i="4"/>
  <c r="EW16" i="4"/>
  <c r="EX28" i="4"/>
  <c r="HA18" i="4"/>
  <c r="IR18" i="4"/>
  <c r="IX18" i="4" s="1"/>
  <c r="IY18" i="4" s="1"/>
  <c r="GY17" i="4"/>
  <c r="GB17" i="4"/>
  <c r="GP17" i="4" s="1"/>
  <c r="GY11" i="4"/>
  <c r="GB11" i="4"/>
  <c r="GP11" i="4" s="1"/>
  <c r="IR23" i="4"/>
  <c r="IX23" i="4" s="1"/>
  <c r="HC23" i="4"/>
  <c r="IR8" i="4"/>
  <c r="IX8" i="4" s="1"/>
  <c r="HC8" i="4"/>
  <c r="IR27" i="4"/>
  <c r="IX27" i="4" s="1"/>
  <c r="HC27" i="4"/>
  <c r="IR24" i="4"/>
  <c r="IX24" i="4" s="1"/>
  <c r="HC24" i="4"/>
  <c r="GY16" i="4"/>
  <c r="GB16" i="4"/>
  <c r="GP16" i="4" s="1"/>
  <c r="GY19" i="4"/>
  <c r="GB19" i="4"/>
  <c r="GP19" i="4" s="1"/>
  <c r="GB7" i="4"/>
  <c r="GP7" i="4" s="1"/>
  <c r="GY7" i="4"/>
  <c r="GY26" i="4"/>
  <c r="GB26" i="4"/>
  <c r="GP26" i="4" s="1"/>
  <c r="GB21" i="4"/>
  <c r="GP21" i="4" s="1"/>
  <c r="GY21" i="4"/>
  <c r="GB12" i="4"/>
  <c r="GP12" i="4" s="1"/>
  <c r="GY12" i="4"/>
  <c r="GB25" i="4"/>
  <c r="GP25" i="4" s="1"/>
  <c r="GY25" i="4"/>
  <c r="GB13" i="4"/>
  <c r="GP13" i="4" s="1"/>
  <c r="GY13" i="4"/>
  <c r="GB22" i="4"/>
  <c r="GP22" i="4" s="1"/>
  <c r="GY22" i="4"/>
  <c r="GB20" i="4"/>
  <c r="GP20" i="4" s="1"/>
  <c r="GY20" i="4"/>
  <c r="GB15" i="4"/>
  <c r="GP15" i="4" s="1"/>
  <c r="GY15" i="4"/>
  <c r="HI5" i="4" s="1"/>
  <c r="GY9" i="4"/>
  <c r="GB9" i="4"/>
  <c r="GP9" i="4" s="1"/>
  <c r="GY5" i="4"/>
  <c r="GB5" i="4"/>
  <c r="GP5" i="4" s="1"/>
  <c r="EX6" i="4"/>
  <c r="GN6" i="4" s="1"/>
  <c r="EW6" i="4"/>
  <c r="FY6" i="4"/>
  <c r="GA14" i="4"/>
  <c r="EW4" i="4"/>
  <c r="EW14" i="4"/>
  <c r="CZ7" i="2"/>
  <c r="DK28" i="2" s="1"/>
  <c r="DB7" i="2"/>
  <c r="DO28" i="2" s="1"/>
  <c r="DA7" i="2"/>
  <c r="DM28" i="2" s="1"/>
  <c r="IT19" i="8" l="1"/>
  <c r="JB19" i="8" s="1"/>
  <c r="HT19" i="8"/>
  <c r="HB19" i="8"/>
  <c r="HC19" i="8" s="1"/>
  <c r="IZ19" i="8"/>
  <c r="JA19" i="8"/>
  <c r="JJ19" i="8"/>
  <c r="IT17" i="8"/>
  <c r="HT17" i="8"/>
  <c r="HB17" i="8"/>
  <c r="HC17" i="8" s="1"/>
  <c r="IT15" i="8"/>
  <c r="HT15" i="8"/>
  <c r="HB15" i="8"/>
  <c r="IT22" i="8"/>
  <c r="JB22" i="8" s="1"/>
  <c r="HT22" i="8"/>
  <c r="HB22" i="8"/>
  <c r="HC22" i="8" s="1"/>
  <c r="IZ22" i="8"/>
  <c r="JA22" i="8"/>
  <c r="JJ22" i="8"/>
  <c r="IT20" i="8"/>
  <c r="JB20" i="8" s="1"/>
  <c r="HT20" i="8"/>
  <c r="HB20" i="8"/>
  <c r="HC20" i="8" s="1"/>
  <c r="IZ20" i="8"/>
  <c r="JA20" i="8"/>
  <c r="JJ20" i="8"/>
  <c r="IT21" i="8"/>
  <c r="JB21" i="8" s="1"/>
  <c r="HT21" i="8"/>
  <c r="HB21" i="8"/>
  <c r="HC21" i="8" s="1"/>
  <c r="IZ21" i="8"/>
  <c r="JA21" i="8"/>
  <c r="JJ21" i="8"/>
  <c r="IT18" i="8"/>
  <c r="JB18" i="8" s="1"/>
  <c r="HT18" i="8"/>
  <c r="HB18" i="8"/>
  <c r="HC18" i="8" s="1"/>
  <c r="IZ18" i="8"/>
  <c r="JA18" i="8" s="1"/>
  <c r="JJ18" i="8"/>
  <c r="IT5" i="8"/>
  <c r="JB5" i="8" s="1"/>
  <c r="HT5" i="8"/>
  <c r="HB5" i="8"/>
  <c r="HC5" i="8" s="1"/>
  <c r="IZ5" i="8"/>
  <c r="JA5" i="8"/>
  <c r="JJ5" i="8"/>
  <c r="IT14" i="8"/>
  <c r="JB14" i="8" s="1"/>
  <c r="HT14" i="8"/>
  <c r="HB14" i="8"/>
  <c r="HC14" i="8" s="1"/>
  <c r="IZ14" i="8"/>
  <c r="JA14" i="8"/>
  <c r="JJ14" i="8"/>
  <c r="GY4" i="8"/>
  <c r="GB4" i="8"/>
  <c r="GP4" i="8" s="1"/>
  <c r="GA28" i="8"/>
  <c r="GP28" i="8" s="1"/>
  <c r="GN28" i="8"/>
  <c r="HV6" i="8"/>
  <c r="HW6" i="8"/>
  <c r="JL6" i="8"/>
  <c r="JM6" i="8"/>
  <c r="JV6" i="8"/>
  <c r="HV13" i="8"/>
  <c r="HW13" i="8"/>
  <c r="JL13" i="8"/>
  <c r="JM13" i="8"/>
  <c r="JV13" i="8"/>
  <c r="HT7" i="8"/>
  <c r="HB7" i="8"/>
  <c r="HC7" i="8" s="1"/>
  <c r="IT7" i="8"/>
  <c r="JB7" i="8" s="1"/>
  <c r="IZ7" i="8"/>
  <c r="JJ7" i="8"/>
  <c r="JA7" i="8"/>
  <c r="IT16" i="8"/>
  <c r="JB16" i="8" s="1"/>
  <c r="HT16" i="8"/>
  <c r="HB16" i="8"/>
  <c r="HC16" i="8" s="1"/>
  <c r="IZ16" i="8"/>
  <c r="JA16" i="8"/>
  <c r="JJ16" i="8"/>
  <c r="HB11" i="8"/>
  <c r="HC11" i="8" s="1"/>
  <c r="IT11" i="8"/>
  <c r="JB11" i="8" s="1"/>
  <c r="HT11" i="8"/>
  <c r="IZ11" i="8"/>
  <c r="JA11" i="8"/>
  <c r="JJ11" i="8"/>
  <c r="HT10" i="8"/>
  <c r="IT10" i="8"/>
  <c r="JB10" i="8" s="1"/>
  <c r="HB10" i="8"/>
  <c r="HC10" i="8" s="1"/>
  <c r="IZ10" i="8"/>
  <c r="JJ10" i="8"/>
  <c r="JA10" i="8"/>
  <c r="HT25" i="8"/>
  <c r="HB25" i="8"/>
  <c r="HC25" i="8" s="1"/>
  <c r="IT25" i="8"/>
  <c r="JB25" i="8" s="1"/>
  <c r="JJ25" i="8"/>
  <c r="IZ25" i="8"/>
  <c r="JA25" i="8" s="1"/>
  <c r="IT12" i="8"/>
  <c r="JB12" i="8" s="1"/>
  <c r="HB12" i="8"/>
  <c r="HC12" i="8" s="1"/>
  <c r="HT12" i="8"/>
  <c r="IZ12" i="8"/>
  <c r="JA12" i="8" s="1"/>
  <c r="JJ12" i="8"/>
  <c r="HA9" i="8"/>
  <c r="IR9" i="8"/>
  <c r="IX9" i="8" s="1"/>
  <c r="IY9" i="8" s="1"/>
  <c r="HA26" i="8"/>
  <c r="IR26" i="8"/>
  <c r="IX26" i="8" s="1"/>
  <c r="IY26" i="8" s="1"/>
  <c r="EW28" i="8"/>
  <c r="IT4" i="6"/>
  <c r="HT4" i="6"/>
  <c r="HB4" i="6"/>
  <c r="HI6" i="6"/>
  <c r="IX4" i="6"/>
  <c r="IR28" i="6"/>
  <c r="HV28" i="6"/>
  <c r="IF4" i="6"/>
  <c r="IG4" i="6" s="1"/>
  <c r="HW28" i="6"/>
  <c r="HV21" i="6"/>
  <c r="HW21" i="6"/>
  <c r="JM21" i="6"/>
  <c r="JV21" i="6"/>
  <c r="JL21" i="6"/>
  <c r="HV22" i="6"/>
  <c r="HW22" i="6"/>
  <c r="JV22" i="6"/>
  <c r="JL22" i="6"/>
  <c r="JM22" i="6"/>
  <c r="HV18" i="6"/>
  <c r="HW18" i="6"/>
  <c r="JL18" i="6"/>
  <c r="JM18" i="6"/>
  <c r="JV18" i="6"/>
  <c r="IY15" i="6"/>
  <c r="JB15" i="6"/>
  <c r="HV15" i="6"/>
  <c r="HW15" i="6"/>
  <c r="HK5" i="6"/>
  <c r="HC15" i="6"/>
  <c r="HL5" i="6" s="1"/>
  <c r="HW20" i="6"/>
  <c r="HV20" i="6"/>
  <c r="JL20" i="6"/>
  <c r="JM20" i="6"/>
  <c r="JV20" i="6"/>
  <c r="HW19" i="6"/>
  <c r="HV19" i="6"/>
  <c r="JV19" i="6"/>
  <c r="JM19" i="6"/>
  <c r="JL19" i="6"/>
  <c r="IY17" i="6"/>
  <c r="JB17" i="6"/>
  <c r="HV17" i="6"/>
  <c r="HW17" i="6"/>
  <c r="HV9" i="6"/>
  <c r="HW9" i="6"/>
  <c r="JL9" i="6"/>
  <c r="JM9" i="6"/>
  <c r="JV9" i="6"/>
  <c r="HV6" i="6"/>
  <c r="HW6" i="6"/>
  <c r="JL6" i="6"/>
  <c r="JM6" i="6"/>
  <c r="JV6" i="6"/>
  <c r="HV7" i="6"/>
  <c r="HW7" i="6"/>
  <c r="JL7" i="6"/>
  <c r="JM7" i="6"/>
  <c r="JV7" i="6"/>
  <c r="HV10" i="6"/>
  <c r="HW10" i="6"/>
  <c r="JL10" i="6"/>
  <c r="JM10" i="6"/>
  <c r="JV10" i="6"/>
  <c r="HV12" i="6"/>
  <c r="HW12" i="6"/>
  <c r="JL12" i="6"/>
  <c r="JM12" i="6"/>
  <c r="JV12" i="6"/>
  <c r="HW26" i="6"/>
  <c r="HV26" i="6"/>
  <c r="JM26" i="6"/>
  <c r="JV26" i="6"/>
  <c r="JL26" i="6"/>
  <c r="HW25" i="6"/>
  <c r="HV25" i="6"/>
  <c r="JM25" i="6"/>
  <c r="JL25" i="6"/>
  <c r="JV25" i="6"/>
  <c r="HV14" i="6"/>
  <c r="HW14" i="6"/>
  <c r="JL14" i="6"/>
  <c r="JM14" i="6"/>
  <c r="JV14" i="6"/>
  <c r="HB10" i="4"/>
  <c r="HC10" i="4" s="1"/>
  <c r="IT10" i="4"/>
  <c r="JB10" i="4" s="1"/>
  <c r="HT10" i="4"/>
  <c r="IZ10" i="4"/>
  <c r="JJ10" i="4"/>
  <c r="JA10" i="4"/>
  <c r="GB4" i="4"/>
  <c r="GP4" i="4" s="1"/>
  <c r="GY4" i="4"/>
  <c r="IT18" i="4"/>
  <c r="JB18" i="4" s="1"/>
  <c r="HT18" i="4"/>
  <c r="HB18" i="4"/>
  <c r="HC18" i="4" s="1"/>
  <c r="IZ18" i="4"/>
  <c r="JA18" i="4"/>
  <c r="JJ18" i="4"/>
  <c r="HA17" i="4"/>
  <c r="IR17" i="4"/>
  <c r="IX17" i="4" s="1"/>
  <c r="HA11" i="4"/>
  <c r="IR11" i="4"/>
  <c r="IX11" i="4" s="1"/>
  <c r="IY11" i="4" s="1"/>
  <c r="HA16" i="4"/>
  <c r="IR16" i="4"/>
  <c r="IX16" i="4" s="1"/>
  <c r="IY16" i="4" s="1"/>
  <c r="HA19" i="4"/>
  <c r="IR19" i="4"/>
  <c r="IX19" i="4" s="1"/>
  <c r="IY19" i="4" s="1"/>
  <c r="HA7" i="4"/>
  <c r="IR7" i="4"/>
  <c r="IX7" i="4" s="1"/>
  <c r="IY7" i="4" s="1"/>
  <c r="HA26" i="4"/>
  <c r="IR26" i="4"/>
  <c r="IX26" i="4" s="1"/>
  <c r="IY26" i="4" s="1"/>
  <c r="HA21" i="4"/>
  <c r="IR21" i="4"/>
  <c r="IX21" i="4" s="1"/>
  <c r="IY21" i="4" s="1"/>
  <c r="HA12" i="4"/>
  <c r="IR12" i="4"/>
  <c r="IX12" i="4" s="1"/>
  <c r="IY12" i="4" s="1"/>
  <c r="HA25" i="4"/>
  <c r="IR25" i="4"/>
  <c r="IX25" i="4" s="1"/>
  <c r="IY25" i="4" s="1"/>
  <c r="HA13" i="4"/>
  <c r="IR13" i="4"/>
  <c r="IX13" i="4" s="1"/>
  <c r="IY13" i="4" s="1"/>
  <c r="HA22" i="4"/>
  <c r="IR22" i="4"/>
  <c r="IX22" i="4" s="1"/>
  <c r="IY22" i="4" s="1"/>
  <c r="HA20" i="4"/>
  <c r="IR20" i="4"/>
  <c r="IX20" i="4" s="1"/>
  <c r="IY20" i="4" s="1"/>
  <c r="HA15" i="4"/>
  <c r="IR15" i="4"/>
  <c r="IX15" i="4" s="1"/>
  <c r="HA9" i="4"/>
  <c r="IR9" i="4"/>
  <c r="IX9" i="4" s="1"/>
  <c r="IY9" i="4" s="1"/>
  <c r="HA5" i="4"/>
  <c r="IR5" i="4"/>
  <c r="IX5" i="4" s="1"/>
  <c r="IY5" i="4" s="1"/>
  <c r="GY14" i="4"/>
  <c r="GB14" i="4"/>
  <c r="GP14" i="4" s="1"/>
  <c r="EW28" i="4"/>
  <c r="GA6" i="4"/>
  <c r="FY28" i="4"/>
  <c r="DK4" i="2"/>
  <c r="DK12" i="2"/>
  <c r="DK22" i="2"/>
  <c r="DK23" i="2"/>
  <c r="DK27" i="2"/>
  <c r="DK8" i="2"/>
  <c r="DK25" i="2"/>
  <c r="DK15" i="2"/>
  <c r="DK17" i="2"/>
  <c r="DK9" i="2"/>
  <c r="DK19" i="2"/>
  <c r="DK26" i="2"/>
  <c r="DK18" i="2"/>
  <c r="DK20" i="2"/>
  <c r="DK11" i="2"/>
  <c r="DK21" i="2"/>
  <c r="DK16" i="2"/>
  <c r="DK13" i="2"/>
  <c r="DK6" i="2"/>
  <c r="DK14" i="2"/>
  <c r="DK7" i="2"/>
  <c r="DK10" i="2"/>
  <c r="DK24" i="2"/>
  <c r="DK5" i="2"/>
  <c r="DO5" i="2"/>
  <c r="DO22" i="2"/>
  <c r="DO12" i="2"/>
  <c r="DO20" i="2"/>
  <c r="DO25" i="2"/>
  <c r="DO6" i="2"/>
  <c r="DO14" i="2"/>
  <c r="DO16" i="2"/>
  <c r="DO7" i="2"/>
  <c r="DO11" i="2"/>
  <c r="DO23" i="2"/>
  <c r="DO21" i="2"/>
  <c r="DO24" i="2"/>
  <c r="DO4" i="2"/>
  <c r="DO13" i="2"/>
  <c r="DO8" i="2"/>
  <c r="DO27" i="2"/>
  <c r="DO10" i="2"/>
  <c r="DO19" i="2"/>
  <c r="DO9" i="2"/>
  <c r="DO15" i="2"/>
  <c r="DO26" i="2"/>
  <c r="DO17" i="2"/>
  <c r="DO18" i="2"/>
  <c r="DM18" i="2"/>
  <c r="DM12" i="2"/>
  <c r="DM24" i="2"/>
  <c r="DM6" i="2"/>
  <c r="DM15" i="2"/>
  <c r="DM5" i="2"/>
  <c r="DM7" i="2"/>
  <c r="DM9" i="2"/>
  <c r="DM25" i="2"/>
  <c r="DM22" i="2"/>
  <c r="DM20" i="2"/>
  <c r="DM27" i="2"/>
  <c r="DM19" i="2"/>
  <c r="DM10" i="2"/>
  <c r="DM11" i="2"/>
  <c r="DM21" i="2"/>
  <c r="DM16" i="2"/>
  <c r="DM8" i="2"/>
  <c r="DM17" i="2"/>
  <c r="DM14" i="2"/>
  <c r="DM13" i="2"/>
  <c r="DM26" i="2"/>
  <c r="DM23" i="2"/>
  <c r="DM4" i="2"/>
  <c r="HV19" i="8" l="1"/>
  <c r="HW19" i="8"/>
  <c r="JL19" i="8"/>
  <c r="JM19" i="8"/>
  <c r="JV19" i="8"/>
  <c r="IY17" i="8"/>
  <c r="JB17" i="8"/>
  <c r="HV17" i="8"/>
  <c r="HW17" i="8"/>
  <c r="IY15" i="8"/>
  <c r="JB15" i="8"/>
  <c r="HV15" i="8"/>
  <c r="HW15" i="8"/>
  <c r="HK5" i="8"/>
  <c r="HC15" i="8"/>
  <c r="HL5" i="8" s="1"/>
  <c r="HV22" i="8"/>
  <c r="HW22" i="8"/>
  <c r="JL22" i="8"/>
  <c r="JM22" i="8"/>
  <c r="JV22" i="8"/>
  <c r="HV20" i="8"/>
  <c r="HW20" i="8"/>
  <c r="JL20" i="8"/>
  <c r="JM20" i="8"/>
  <c r="JV20" i="8"/>
  <c r="HV21" i="8"/>
  <c r="HW21" i="8"/>
  <c r="JL21" i="8"/>
  <c r="JM21" i="8"/>
  <c r="JV21" i="8"/>
  <c r="HV18" i="8"/>
  <c r="HW18" i="8"/>
  <c r="JL18" i="8"/>
  <c r="JM18" i="8"/>
  <c r="JV18" i="8"/>
  <c r="HV5" i="8"/>
  <c r="HW5" i="8"/>
  <c r="JL5" i="8"/>
  <c r="JM5" i="8"/>
  <c r="JV5" i="8"/>
  <c r="HV14" i="8"/>
  <c r="HW14" i="8"/>
  <c r="JL14" i="8"/>
  <c r="JM14" i="8"/>
  <c r="JV14" i="8"/>
  <c r="HA4" i="8"/>
  <c r="HI4" i="8"/>
  <c r="IR4" i="8"/>
  <c r="GY28" i="8"/>
  <c r="HA28" i="8" s="1"/>
  <c r="HT28" i="8" s="1"/>
  <c r="HW7" i="8"/>
  <c r="HV7" i="8"/>
  <c r="JM7" i="8"/>
  <c r="JV7" i="8"/>
  <c r="JL7" i="8"/>
  <c r="HV16" i="8"/>
  <c r="HW16" i="8"/>
  <c r="JL16" i="8"/>
  <c r="JM16" i="8"/>
  <c r="JV16" i="8"/>
  <c r="HV11" i="8"/>
  <c r="HW11" i="8"/>
  <c r="JL11" i="8"/>
  <c r="JV11" i="8"/>
  <c r="JM11" i="8"/>
  <c r="HW10" i="8"/>
  <c r="HV10" i="8"/>
  <c r="JL10" i="8"/>
  <c r="JM10" i="8"/>
  <c r="JV10" i="8"/>
  <c r="HW25" i="8"/>
  <c r="HV25" i="8"/>
  <c r="JM25" i="8"/>
  <c r="JV25" i="8"/>
  <c r="JL25" i="8"/>
  <c r="HW12" i="8"/>
  <c r="HV12" i="8"/>
  <c r="JM12" i="8"/>
  <c r="JV12" i="8"/>
  <c r="JL12" i="8"/>
  <c r="HB9" i="8"/>
  <c r="HC9" i="8" s="1"/>
  <c r="HT9" i="8"/>
  <c r="IT9" i="8"/>
  <c r="JB9" i="8" s="1"/>
  <c r="IZ9" i="8"/>
  <c r="JA9" i="8" s="1"/>
  <c r="JJ9" i="8"/>
  <c r="IT26" i="8"/>
  <c r="JB26" i="8" s="1"/>
  <c r="HT26" i="8"/>
  <c r="HB26" i="8"/>
  <c r="HC26" i="8" s="1"/>
  <c r="JJ26" i="8"/>
  <c r="IZ26" i="8"/>
  <c r="JA26" i="8"/>
  <c r="IT28" i="6"/>
  <c r="HV4" i="6"/>
  <c r="HW4" i="6"/>
  <c r="HC4" i="6"/>
  <c r="HK4" i="6"/>
  <c r="HK6" i="6" s="1"/>
  <c r="HB28" i="6"/>
  <c r="IY4" i="6"/>
  <c r="JB4" i="6" s="1"/>
  <c r="IX28" i="6"/>
  <c r="IY28" i="6" s="1"/>
  <c r="JJ28" i="6" s="1"/>
  <c r="IZ15" i="6"/>
  <c r="JA15" i="6"/>
  <c r="JJ15" i="6"/>
  <c r="IZ17" i="6"/>
  <c r="JA17" i="6"/>
  <c r="JJ17" i="6"/>
  <c r="HJ5" i="6"/>
  <c r="HJ4" i="6"/>
  <c r="HJ6" i="6" s="1"/>
  <c r="HW10" i="4"/>
  <c r="HV10" i="4"/>
  <c r="JV10" i="4"/>
  <c r="JM10" i="4"/>
  <c r="JL10" i="4"/>
  <c r="HA4" i="4"/>
  <c r="IR4" i="4"/>
  <c r="HV18" i="4"/>
  <c r="HW18" i="4"/>
  <c r="JL18" i="4"/>
  <c r="JM18" i="4"/>
  <c r="JV18" i="4"/>
  <c r="IT17" i="4"/>
  <c r="HT17" i="4"/>
  <c r="HB17" i="4"/>
  <c r="HC17" i="4" s="1"/>
  <c r="IT11" i="4"/>
  <c r="JB11" i="4" s="1"/>
  <c r="HB11" i="4"/>
  <c r="HC11" i="4" s="1"/>
  <c r="HT11" i="4"/>
  <c r="IZ11" i="4"/>
  <c r="JA11" i="4"/>
  <c r="JJ11" i="4"/>
  <c r="IT16" i="4"/>
  <c r="JB16" i="4" s="1"/>
  <c r="HT16" i="4"/>
  <c r="HB16" i="4"/>
  <c r="HC16" i="4" s="1"/>
  <c r="IZ16" i="4"/>
  <c r="JA16" i="4" s="1"/>
  <c r="JJ16" i="4"/>
  <c r="IT19" i="4"/>
  <c r="JB19" i="4" s="1"/>
  <c r="HT19" i="4"/>
  <c r="HB19" i="4"/>
  <c r="HC19" i="4" s="1"/>
  <c r="IZ19" i="4"/>
  <c r="JA19" i="4"/>
  <c r="JJ19" i="4"/>
  <c r="IT7" i="4"/>
  <c r="JB7" i="4" s="1"/>
  <c r="HT7" i="4"/>
  <c r="HB7" i="4"/>
  <c r="HC7" i="4" s="1"/>
  <c r="IZ7" i="4"/>
  <c r="JA7" i="4"/>
  <c r="JJ7" i="4"/>
  <c r="IT26" i="4"/>
  <c r="JB26" i="4" s="1"/>
  <c r="HT26" i="4"/>
  <c r="HB26" i="4"/>
  <c r="HC26" i="4" s="1"/>
  <c r="JJ26" i="4"/>
  <c r="IZ26" i="4"/>
  <c r="JA26" i="4"/>
  <c r="IT21" i="4"/>
  <c r="JB21" i="4" s="1"/>
  <c r="HT21" i="4"/>
  <c r="HB21" i="4"/>
  <c r="HC21" i="4" s="1"/>
  <c r="IZ21" i="4"/>
  <c r="JA21" i="4"/>
  <c r="JJ21" i="4"/>
  <c r="IT12" i="4"/>
  <c r="JB12" i="4" s="1"/>
  <c r="HB12" i="4"/>
  <c r="HC12" i="4" s="1"/>
  <c r="HT12" i="4"/>
  <c r="IZ12" i="4"/>
  <c r="JA12" i="4" s="1"/>
  <c r="JJ12" i="4"/>
  <c r="HT25" i="4"/>
  <c r="HB25" i="4"/>
  <c r="HC25" i="4" s="1"/>
  <c r="IT25" i="4"/>
  <c r="JB25" i="4" s="1"/>
  <c r="IZ25" i="4"/>
  <c r="JA25" i="4" s="1"/>
  <c r="JJ25" i="4"/>
  <c r="IT13" i="4"/>
  <c r="JB13" i="4" s="1"/>
  <c r="HT13" i="4"/>
  <c r="HB13" i="4"/>
  <c r="HC13" i="4" s="1"/>
  <c r="IZ13" i="4"/>
  <c r="JJ13" i="4"/>
  <c r="JA13" i="4"/>
  <c r="IT22" i="4"/>
  <c r="JB22" i="4" s="1"/>
  <c r="HT22" i="4"/>
  <c r="HB22" i="4"/>
  <c r="HC22" i="4" s="1"/>
  <c r="IZ22" i="4"/>
  <c r="JA22" i="4"/>
  <c r="JJ22" i="4"/>
  <c r="IT20" i="4"/>
  <c r="JB20" i="4" s="1"/>
  <c r="HT20" i="4"/>
  <c r="HB20" i="4"/>
  <c r="HC20" i="4" s="1"/>
  <c r="IZ20" i="4"/>
  <c r="JA20" i="4"/>
  <c r="JJ20" i="4"/>
  <c r="IT15" i="4"/>
  <c r="HT15" i="4"/>
  <c r="HB15" i="4"/>
  <c r="HT9" i="4"/>
  <c r="IT9" i="4"/>
  <c r="JB9" i="4" s="1"/>
  <c r="HB9" i="4"/>
  <c r="HC9" i="4" s="1"/>
  <c r="IZ9" i="4"/>
  <c r="JJ9" i="4"/>
  <c r="JA9" i="4"/>
  <c r="IT5" i="4"/>
  <c r="JB5" i="4" s="1"/>
  <c r="HT5" i="4"/>
  <c r="HB5" i="4"/>
  <c r="HC5" i="4" s="1"/>
  <c r="IZ5" i="4"/>
  <c r="JA5" i="4"/>
  <c r="JJ5" i="4"/>
  <c r="HA14" i="4"/>
  <c r="IR14" i="4"/>
  <c r="IX14" i="4" s="1"/>
  <c r="IY14" i="4" s="1"/>
  <c r="GY6" i="4"/>
  <c r="GB6" i="4"/>
  <c r="GP6" i="4" s="1"/>
  <c r="GN28" i="4"/>
  <c r="GA28" i="4"/>
  <c r="GP28" i="4" s="1"/>
  <c r="DP18" i="2"/>
  <c r="DP12" i="2"/>
  <c r="DP24" i="2"/>
  <c r="FW24" i="2" s="1"/>
  <c r="X24" i="2" s="1"/>
  <c r="DP6" i="2"/>
  <c r="DP15" i="2"/>
  <c r="DP5" i="2"/>
  <c r="DP7" i="2"/>
  <c r="DP25" i="2"/>
  <c r="DP22" i="2"/>
  <c r="DP20" i="2"/>
  <c r="DP27" i="2"/>
  <c r="FW27" i="2" s="1"/>
  <c r="DP19" i="2"/>
  <c r="DP10" i="2"/>
  <c r="DP11" i="2"/>
  <c r="DP21" i="2"/>
  <c r="DP16" i="2"/>
  <c r="DP9" i="2"/>
  <c r="DP8" i="2"/>
  <c r="FW8" i="2" s="1"/>
  <c r="DP17" i="2"/>
  <c r="DP14" i="2"/>
  <c r="DP23" i="2"/>
  <c r="FW23" i="2" s="1"/>
  <c r="DP4" i="2"/>
  <c r="DP13" i="2"/>
  <c r="DP26" i="2"/>
  <c r="DR24" i="2"/>
  <c r="GL24" i="2" s="1"/>
  <c r="DR27" i="2"/>
  <c r="GL27" i="2" s="1"/>
  <c r="DR23" i="2"/>
  <c r="GL23" i="2" s="1"/>
  <c r="IZ17" i="8" l="1"/>
  <c r="JA17" i="8"/>
  <c r="JJ17" i="8"/>
  <c r="IZ15" i="8"/>
  <c r="JA15" i="8"/>
  <c r="JJ15" i="8"/>
  <c r="IT4" i="8"/>
  <c r="HT4" i="8"/>
  <c r="HB4" i="8"/>
  <c r="HI6" i="8"/>
  <c r="IX4" i="8"/>
  <c r="IR28" i="8"/>
  <c r="IF4" i="8"/>
  <c r="IG4" i="8" s="1"/>
  <c r="HW28" i="8"/>
  <c r="HV28" i="8"/>
  <c r="HW9" i="8"/>
  <c r="HV9" i="8"/>
  <c r="JM9" i="8"/>
  <c r="JL9" i="8"/>
  <c r="JV9" i="8"/>
  <c r="HV26" i="8"/>
  <c r="HW26" i="8"/>
  <c r="JM26" i="8"/>
  <c r="JL26" i="8"/>
  <c r="JV26" i="8"/>
  <c r="HL4" i="6"/>
  <c r="HL6" i="6" s="1"/>
  <c r="HC28" i="6"/>
  <c r="IZ4" i="6"/>
  <c r="IZ28" i="6" s="1"/>
  <c r="JA4" i="6"/>
  <c r="JA28" i="6" s="1"/>
  <c r="JJ4" i="6"/>
  <c r="JL28" i="6"/>
  <c r="JM28" i="6"/>
  <c r="JV28" i="6"/>
  <c r="JL15" i="6"/>
  <c r="JM15" i="6"/>
  <c r="JV15" i="6"/>
  <c r="JL17" i="6"/>
  <c r="JM17" i="6"/>
  <c r="JV17" i="6"/>
  <c r="IT4" i="4"/>
  <c r="HT4" i="4"/>
  <c r="HB4" i="4"/>
  <c r="IX4" i="4"/>
  <c r="IY17" i="4"/>
  <c r="JB17" i="4"/>
  <c r="HV17" i="4"/>
  <c r="HW17" i="4"/>
  <c r="HV11" i="4"/>
  <c r="HW11" i="4"/>
  <c r="JL11" i="4"/>
  <c r="JM11" i="4"/>
  <c r="JV11" i="4"/>
  <c r="HW16" i="4"/>
  <c r="HV16" i="4"/>
  <c r="JM16" i="4"/>
  <c r="JV16" i="4"/>
  <c r="JL16" i="4"/>
  <c r="HV19" i="4"/>
  <c r="HW19" i="4"/>
  <c r="JL19" i="4"/>
  <c r="JM19" i="4"/>
  <c r="JV19" i="4"/>
  <c r="HV7" i="4"/>
  <c r="HW7" i="4"/>
  <c r="JL7" i="4"/>
  <c r="JM7" i="4"/>
  <c r="JV7" i="4"/>
  <c r="HV26" i="4"/>
  <c r="HW26" i="4"/>
  <c r="JM26" i="4"/>
  <c r="JL26" i="4"/>
  <c r="JV26" i="4"/>
  <c r="HV21" i="4"/>
  <c r="HW21" i="4"/>
  <c r="JL21" i="4"/>
  <c r="JM21" i="4"/>
  <c r="JV21" i="4"/>
  <c r="HW12" i="4"/>
  <c r="HV12" i="4"/>
  <c r="JL12" i="4"/>
  <c r="JM12" i="4"/>
  <c r="JV12" i="4"/>
  <c r="HW25" i="4"/>
  <c r="HV25" i="4"/>
  <c r="JL25" i="4"/>
  <c r="JV25" i="4"/>
  <c r="JM25" i="4"/>
  <c r="HV13" i="4"/>
  <c r="HW13" i="4"/>
  <c r="JV13" i="4"/>
  <c r="JM13" i="4"/>
  <c r="JL13" i="4"/>
  <c r="HV22" i="4"/>
  <c r="HW22" i="4"/>
  <c r="JL22" i="4"/>
  <c r="JM22" i="4"/>
  <c r="JV22" i="4"/>
  <c r="HV20" i="4"/>
  <c r="HW20" i="4"/>
  <c r="JL20" i="4"/>
  <c r="JM20" i="4"/>
  <c r="JV20" i="4"/>
  <c r="IY15" i="4"/>
  <c r="JB15" i="4" s="1"/>
  <c r="HV15" i="4"/>
  <c r="HW15" i="4"/>
  <c r="HK5" i="4"/>
  <c r="HC15" i="4"/>
  <c r="HL5" i="4" s="1"/>
  <c r="HV9" i="4"/>
  <c r="HW9" i="4"/>
  <c r="JV9" i="4"/>
  <c r="JM9" i="4"/>
  <c r="JL9" i="4"/>
  <c r="HV5" i="4"/>
  <c r="HW5" i="4"/>
  <c r="JL5" i="4"/>
  <c r="JM5" i="4"/>
  <c r="JV5" i="4"/>
  <c r="HT14" i="4"/>
  <c r="HB14" i="4"/>
  <c r="HC14" i="4" s="1"/>
  <c r="IT14" i="4"/>
  <c r="JB14" i="4" s="1"/>
  <c r="IZ14" i="4"/>
  <c r="JJ14" i="4"/>
  <c r="JA14" i="4"/>
  <c r="HA6" i="4"/>
  <c r="IR6" i="4"/>
  <c r="GY28" i="4"/>
  <c r="HA28" i="4" s="1"/>
  <c r="HT28" i="4" s="1"/>
  <c r="HI4" i="4"/>
  <c r="DR18" i="2"/>
  <c r="GL18" i="2" s="1"/>
  <c r="FW18" i="2"/>
  <c r="X18" i="2" s="1"/>
  <c r="FW16" i="2"/>
  <c r="X16" i="2" s="1"/>
  <c r="DR16" i="2"/>
  <c r="GL16" i="2" s="1"/>
  <c r="DR17" i="2"/>
  <c r="GL17" i="2" s="1"/>
  <c r="FW17" i="2"/>
  <c r="X17" i="2" s="1"/>
  <c r="DR14" i="2"/>
  <c r="GL14" i="2" s="1"/>
  <c r="FW14" i="2"/>
  <c r="X14" i="2" s="1"/>
  <c r="FW12" i="2"/>
  <c r="X12" i="2" s="1"/>
  <c r="DR12" i="2"/>
  <c r="GL12" i="2" s="1"/>
  <c r="FW6" i="2"/>
  <c r="X6" i="2" s="1"/>
  <c r="DR6" i="2"/>
  <c r="GL6" i="2" s="1"/>
  <c r="FW25" i="2"/>
  <c r="X25" i="2" s="1"/>
  <c r="DR25" i="2"/>
  <c r="GL25" i="2" s="1"/>
  <c r="FW22" i="2"/>
  <c r="X22" i="2" s="1"/>
  <c r="DR22" i="2"/>
  <c r="GL22" i="2" s="1"/>
  <c r="FW20" i="2"/>
  <c r="X20" i="2" s="1"/>
  <c r="DR20" i="2"/>
  <c r="GL20" i="2" s="1"/>
  <c r="FW19" i="2"/>
  <c r="X19" i="2" s="1"/>
  <c r="DR19" i="2"/>
  <c r="GL19" i="2" s="1"/>
  <c r="FW10" i="2"/>
  <c r="X10" i="2" s="1"/>
  <c r="DR10" i="2"/>
  <c r="GL10" i="2" s="1"/>
  <c r="FW11" i="2"/>
  <c r="X11" i="2" s="1"/>
  <c r="DR11" i="2"/>
  <c r="GL11" i="2" s="1"/>
  <c r="DR21" i="2"/>
  <c r="GL21" i="2" s="1"/>
  <c r="FW21" i="2"/>
  <c r="X21" i="2" s="1"/>
  <c r="FW15" i="2"/>
  <c r="X15" i="2" s="1"/>
  <c r="DR15" i="2"/>
  <c r="GL15" i="2" s="1"/>
  <c r="DR5" i="2"/>
  <c r="GL5" i="2" s="1"/>
  <c r="FW5" i="2"/>
  <c r="X5" i="2" s="1"/>
  <c r="FW7" i="2"/>
  <c r="X7" i="2" s="1"/>
  <c r="DR7" i="2"/>
  <c r="GL7" i="2" s="1"/>
  <c r="FW9" i="2"/>
  <c r="X9" i="2" s="1"/>
  <c r="DR9" i="2"/>
  <c r="GL9" i="2" s="1"/>
  <c r="FW13" i="2"/>
  <c r="X13" i="2" s="1"/>
  <c r="DR13" i="2"/>
  <c r="GL13" i="2" s="1"/>
  <c r="DR26" i="2"/>
  <c r="GL26" i="2" s="1"/>
  <c r="FW26" i="2"/>
  <c r="X26" i="2" s="1"/>
  <c r="FW4" i="2"/>
  <c r="DP28" i="2"/>
  <c r="DR4" i="2"/>
  <c r="GL4" i="2" s="1"/>
  <c r="X27" i="2"/>
  <c r="X8" i="2"/>
  <c r="X23" i="2"/>
  <c r="JL17" i="8" l="1"/>
  <c r="JM17" i="8"/>
  <c r="JV17" i="8"/>
  <c r="JL15" i="8"/>
  <c r="JM15" i="8"/>
  <c r="JV15" i="8"/>
  <c r="IT28" i="8"/>
  <c r="HV4" i="8"/>
  <c r="HW4" i="8"/>
  <c r="HC4" i="8"/>
  <c r="HK4" i="8"/>
  <c r="HK6" i="8" s="1"/>
  <c r="HB28" i="8"/>
  <c r="IY4" i="8"/>
  <c r="JB4" i="8" s="1"/>
  <c r="IX28" i="8"/>
  <c r="IY28" i="8" s="1"/>
  <c r="JJ28" i="8" s="1"/>
  <c r="HJ5" i="8"/>
  <c r="HJ4" i="8"/>
  <c r="HJ6" i="8" s="1"/>
  <c r="JL4" i="6"/>
  <c r="JM4" i="6"/>
  <c r="JV4" i="6"/>
  <c r="KA5" i="6" s="1"/>
  <c r="KA6" i="6" s="1"/>
  <c r="JB4" i="4"/>
  <c r="HV4" i="4"/>
  <c r="HW4" i="4"/>
  <c r="HC4" i="4"/>
  <c r="IY4" i="4"/>
  <c r="IX28" i="4"/>
  <c r="IY28" i="4" s="1"/>
  <c r="JJ28" i="4" s="1"/>
  <c r="IZ17" i="4"/>
  <c r="JA17" i="4"/>
  <c r="JJ17" i="4"/>
  <c r="JJ15" i="4"/>
  <c r="IZ15" i="4"/>
  <c r="JA15" i="4" s="1"/>
  <c r="HW14" i="4"/>
  <c r="HV14" i="4"/>
  <c r="JL14" i="4"/>
  <c r="JM14" i="4"/>
  <c r="JV14" i="4"/>
  <c r="IT6" i="4"/>
  <c r="HT6" i="4"/>
  <c r="HB6" i="4"/>
  <c r="HV28" i="4"/>
  <c r="HW28" i="4"/>
  <c r="IF4" i="4"/>
  <c r="IG4" i="4" s="1"/>
  <c r="HI6" i="4"/>
  <c r="HJ5" i="4" s="1"/>
  <c r="HJ4" i="4"/>
  <c r="HJ6" i="4" s="1"/>
  <c r="IX6" i="4"/>
  <c r="IY6" i="4" s="1"/>
  <c r="IR28" i="4"/>
  <c r="DQ12" i="2"/>
  <c r="DQ25" i="2"/>
  <c r="DQ22" i="2"/>
  <c r="DQ20" i="2"/>
  <c r="DQ19" i="2"/>
  <c r="DQ10" i="2"/>
  <c r="X4" i="2"/>
  <c r="X28" i="2" s="1"/>
  <c r="FW28" i="2"/>
  <c r="DQ27" i="2"/>
  <c r="DQ24" i="2"/>
  <c r="DQ15" i="2"/>
  <c r="DQ6" i="2"/>
  <c r="DQ18" i="2"/>
  <c r="DR28" i="2"/>
  <c r="DQ7" i="2"/>
  <c r="DQ5" i="2"/>
  <c r="DQ9" i="2"/>
  <c r="DQ11" i="2"/>
  <c r="DQ21" i="2"/>
  <c r="DQ23" i="2"/>
  <c r="DQ4" i="2"/>
  <c r="DQ16" i="2"/>
  <c r="DQ8" i="2"/>
  <c r="DQ17" i="2"/>
  <c r="DQ14" i="2"/>
  <c r="DQ13" i="2"/>
  <c r="DQ26" i="2"/>
  <c r="HL4" i="8" l="1"/>
  <c r="HL6" i="8" s="1"/>
  <c r="HC28" i="8"/>
  <c r="IZ4" i="8"/>
  <c r="IZ28" i="8" s="1"/>
  <c r="JA4" i="8"/>
  <c r="JA28" i="8" s="1"/>
  <c r="JJ4" i="8"/>
  <c r="JL28" i="8"/>
  <c r="JM28" i="8"/>
  <c r="JV28" i="8"/>
  <c r="HL4" i="4"/>
  <c r="HL6" i="4" s="1"/>
  <c r="HC28" i="4"/>
  <c r="IZ4" i="4"/>
  <c r="JA4" i="4"/>
  <c r="JJ4" i="4"/>
  <c r="JL28" i="4"/>
  <c r="JM28" i="4"/>
  <c r="JV28" i="4"/>
  <c r="JL17" i="4"/>
  <c r="JM17" i="4"/>
  <c r="JV17" i="4"/>
  <c r="JL15" i="4"/>
  <c r="JM15" i="4"/>
  <c r="JV15" i="4"/>
  <c r="HV6" i="4"/>
  <c r="HW6" i="4"/>
  <c r="JJ6" i="4"/>
  <c r="IZ6" i="4"/>
  <c r="JA6" i="4" s="1"/>
  <c r="JB6" i="4"/>
  <c r="IT28" i="4"/>
  <c r="HC6" i="4"/>
  <c r="HK4" i="4"/>
  <c r="HK6" i="4" s="1"/>
  <c r="HB28" i="4"/>
  <c r="Y5" i="2"/>
  <c r="Y9" i="2"/>
  <c r="DQ28" i="2"/>
  <c r="Y26" i="2"/>
  <c r="Y7" i="2"/>
  <c r="Y15" i="2"/>
  <c r="Y17" i="2"/>
  <c r="EP17" i="2" s="1"/>
  <c r="EQ17" i="2" s="1"/>
  <c r="EV17" i="2" s="1"/>
  <c r="Y6" i="2"/>
  <c r="Y24" i="2"/>
  <c r="Y14" i="2"/>
  <c r="Y18" i="2"/>
  <c r="Y12" i="2"/>
  <c r="GL28" i="2"/>
  <c r="Y13" i="2"/>
  <c r="Y11" i="2"/>
  <c r="Y23" i="2"/>
  <c r="EP23" i="2" s="1"/>
  <c r="EQ23" i="2" s="1"/>
  <c r="EV23" i="2" s="1"/>
  <c r="Y25" i="2"/>
  <c r="Y22" i="2"/>
  <c r="EP22" i="2" s="1"/>
  <c r="EQ22" i="2" s="1"/>
  <c r="EV22" i="2" s="1"/>
  <c r="Y20" i="2"/>
  <c r="FK20" i="2" s="1"/>
  <c r="Y27" i="2"/>
  <c r="Y19" i="2"/>
  <c r="Y10" i="2"/>
  <c r="Y21" i="2"/>
  <c r="EP21" i="2" s="1"/>
  <c r="EQ21" i="2" s="1"/>
  <c r="EV21" i="2" s="1"/>
  <c r="Y16" i="2"/>
  <c r="EP16" i="2" s="1"/>
  <c r="EQ16" i="2" s="1"/>
  <c r="EV16" i="2" s="1"/>
  <c r="Y8" i="2"/>
  <c r="FL8" i="2" s="1"/>
  <c r="FZ8" i="2" s="1"/>
  <c r="Y4" i="2"/>
  <c r="JL4" i="8" l="1"/>
  <c r="JM4" i="8"/>
  <c r="JV4" i="8"/>
  <c r="KA5" i="8" s="1"/>
  <c r="KA6" i="8" s="1"/>
  <c r="JL4" i="4"/>
  <c r="JM4" i="4"/>
  <c r="JV4" i="4"/>
  <c r="JL6" i="4"/>
  <c r="JM6" i="4"/>
  <c r="JV6" i="4"/>
  <c r="JA28" i="4"/>
  <c r="IZ28" i="4"/>
  <c r="EP20" i="2"/>
  <c r="EQ20" i="2" s="1"/>
  <c r="EV20" i="2" s="1"/>
  <c r="FL20" i="2"/>
  <c r="FK6" i="2"/>
  <c r="EP6" i="2"/>
  <c r="EQ6" i="2" s="1"/>
  <c r="EV6" i="2" s="1"/>
  <c r="FL6" i="2"/>
  <c r="FK5" i="2"/>
  <c r="FL5" i="2"/>
  <c r="EP5" i="2"/>
  <c r="EQ5" i="2" s="1"/>
  <c r="EV5" i="2" s="1"/>
  <c r="FL9" i="2"/>
  <c r="FK9" i="2"/>
  <c r="EP9" i="2"/>
  <c r="EQ9" i="2" s="1"/>
  <c r="EV9" i="2" s="1"/>
  <c r="FL26" i="2"/>
  <c r="FK26" i="2"/>
  <c r="EP26" i="2"/>
  <c r="EQ26" i="2" s="1"/>
  <c r="EV26" i="2" s="1"/>
  <c r="FL7" i="2"/>
  <c r="EP7" i="2"/>
  <c r="EQ7" i="2" s="1"/>
  <c r="EV7" i="2" s="1"/>
  <c r="FK7" i="2"/>
  <c r="FK15" i="2"/>
  <c r="FL15" i="2"/>
  <c r="EP15" i="2"/>
  <c r="EQ15" i="2" s="1"/>
  <c r="EV15" i="2" s="1"/>
  <c r="FK24" i="2"/>
  <c r="FL24" i="2"/>
  <c r="FZ24" i="2" s="1"/>
  <c r="EP24" i="2"/>
  <c r="EQ24" i="2" s="1"/>
  <c r="EV24" i="2" s="1"/>
  <c r="FY24" i="2" s="1"/>
  <c r="EP14" i="2"/>
  <c r="EQ14" i="2" s="1"/>
  <c r="EV14" i="2" s="1"/>
  <c r="FK14" i="2"/>
  <c r="FL14" i="2"/>
  <c r="FL18" i="2"/>
  <c r="FK18" i="2"/>
  <c r="EP18" i="2"/>
  <c r="EQ18" i="2" s="1"/>
  <c r="EV18" i="2" s="1"/>
  <c r="FK12" i="2"/>
  <c r="FL12" i="2"/>
  <c r="EP12" i="2"/>
  <c r="EQ12" i="2" s="1"/>
  <c r="EV12" i="2" s="1"/>
  <c r="FL13" i="2"/>
  <c r="FK13" i="2"/>
  <c r="EP13" i="2"/>
  <c r="EQ13" i="2" s="1"/>
  <c r="EV13" i="2" s="1"/>
  <c r="FK11" i="2"/>
  <c r="FL11" i="2"/>
  <c r="EP11" i="2"/>
  <c r="EQ11" i="2" s="1"/>
  <c r="EV11" i="2" s="1"/>
  <c r="FK17" i="2"/>
  <c r="FL17" i="2"/>
  <c r="FK23" i="2"/>
  <c r="FL23" i="2"/>
  <c r="FZ23" i="2" s="1"/>
  <c r="EP25" i="2"/>
  <c r="EQ25" i="2" s="1"/>
  <c r="EV25" i="2" s="1"/>
  <c r="FL25" i="2"/>
  <c r="FK25" i="2"/>
  <c r="FL22" i="2"/>
  <c r="FK22" i="2"/>
  <c r="EP27" i="2"/>
  <c r="EQ27" i="2" s="1"/>
  <c r="EV27" i="2" s="1"/>
  <c r="FY27" i="2" s="1"/>
  <c r="FL27" i="2"/>
  <c r="FZ27" i="2" s="1"/>
  <c r="FK27" i="2"/>
  <c r="EP19" i="2"/>
  <c r="EQ19" i="2" s="1"/>
  <c r="EV19" i="2" s="1"/>
  <c r="FL19" i="2"/>
  <c r="FK19" i="2"/>
  <c r="FL10" i="2"/>
  <c r="EP10" i="2"/>
  <c r="EQ10" i="2" s="1"/>
  <c r="EV10" i="2" s="1"/>
  <c r="FK10" i="2"/>
  <c r="FK21" i="2"/>
  <c r="FL21" i="2"/>
  <c r="FK16" i="2"/>
  <c r="FL16" i="2"/>
  <c r="EP8" i="2"/>
  <c r="EQ8" i="2" s="1"/>
  <c r="EV8" i="2" s="1"/>
  <c r="FY8" i="2" s="1"/>
  <c r="GA8" i="2" s="1"/>
  <c r="GY8" i="2" s="1"/>
  <c r="FK8" i="2"/>
  <c r="EP4" i="2"/>
  <c r="FL4" i="2"/>
  <c r="FK4" i="2"/>
  <c r="Y28" i="2"/>
  <c r="FK28" i="2" s="1"/>
  <c r="FM24" i="2"/>
  <c r="GO24" i="2" s="1"/>
  <c r="EX24" i="2"/>
  <c r="GN24" i="2" s="1"/>
  <c r="FY23" i="2"/>
  <c r="EX23" i="2"/>
  <c r="GN23" i="2" s="1"/>
  <c r="FM23" i="2"/>
  <c r="GO23" i="2" s="1"/>
  <c r="EX17" i="2"/>
  <c r="GN17" i="2" s="1"/>
  <c r="FY17" i="2"/>
  <c r="EX22" i="2"/>
  <c r="GN22" i="2" s="1"/>
  <c r="FY22" i="2"/>
  <c r="EX27" i="2"/>
  <c r="GN27" i="2" s="1"/>
  <c r="FM27" i="2"/>
  <c r="GO27" i="2" s="1"/>
  <c r="EX21" i="2"/>
  <c r="GN21" i="2" s="1"/>
  <c r="FY21" i="2"/>
  <c r="EX16" i="2"/>
  <c r="GN16" i="2" s="1"/>
  <c r="FY16" i="2"/>
  <c r="KA5" i="4" l="1"/>
  <c r="KA6" i="4" s="1"/>
  <c r="GA24" i="2"/>
  <c r="FZ7" i="2"/>
  <c r="FM7" i="2"/>
  <c r="GO7" i="2" s="1"/>
  <c r="FY20" i="2"/>
  <c r="EX20" i="2"/>
  <c r="GN20" i="2" s="1"/>
  <c r="FY6" i="2"/>
  <c r="EX6" i="2"/>
  <c r="GN6" i="2" s="1"/>
  <c r="FM6" i="2"/>
  <c r="GO6" i="2" s="1"/>
  <c r="FZ6" i="2"/>
  <c r="FY5" i="2"/>
  <c r="EX5" i="2"/>
  <c r="GN5" i="2" s="1"/>
  <c r="FM20" i="2"/>
  <c r="GO20" i="2" s="1"/>
  <c r="FZ20" i="2"/>
  <c r="FY9" i="2"/>
  <c r="EX9" i="2"/>
  <c r="GN9" i="2" s="1"/>
  <c r="FY25" i="2"/>
  <c r="EX25" i="2"/>
  <c r="GN25" i="2" s="1"/>
  <c r="FZ25" i="2"/>
  <c r="FM25" i="2"/>
  <c r="GO25" i="2" s="1"/>
  <c r="FZ22" i="2"/>
  <c r="GA22" i="2" s="1"/>
  <c r="FM22" i="2"/>
  <c r="GO22" i="2" s="1"/>
  <c r="FZ5" i="2"/>
  <c r="FM5" i="2"/>
  <c r="GO5" i="2" s="1"/>
  <c r="FZ9" i="2"/>
  <c r="FM9" i="2"/>
  <c r="GO9" i="2" s="1"/>
  <c r="FZ11" i="2"/>
  <c r="FM11" i="2"/>
  <c r="GO11" i="2" s="1"/>
  <c r="FY11" i="2"/>
  <c r="EX11" i="2"/>
  <c r="GN11" i="2" s="1"/>
  <c r="FZ26" i="2"/>
  <c r="FM26" i="2"/>
  <c r="GO26" i="2" s="1"/>
  <c r="EX26" i="2"/>
  <c r="GN26" i="2" s="1"/>
  <c r="FY26" i="2"/>
  <c r="EX7" i="2"/>
  <c r="GN7" i="2" s="1"/>
  <c r="FY7" i="2"/>
  <c r="FZ15" i="2"/>
  <c r="FM15" i="2"/>
  <c r="GO15" i="2" s="1"/>
  <c r="EX15" i="2"/>
  <c r="GN15" i="2" s="1"/>
  <c r="FY15" i="2"/>
  <c r="EX14" i="2"/>
  <c r="GN14" i="2" s="1"/>
  <c r="FY14" i="2"/>
  <c r="FM14" i="2"/>
  <c r="GO14" i="2" s="1"/>
  <c r="FZ14" i="2"/>
  <c r="FZ18" i="2"/>
  <c r="FM18" i="2"/>
  <c r="GO18" i="2" s="1"/>
  <c r="FY18" i="2"/>
  <c r="EX18" i="2"/>
  <c r="GN18" i="2" s="1"/>
  <c r="FM12" i="2"/>
  <c r="GO12" i="2" s="1"/>
  <c r="FZ12" i="2"/>
  <c r="FY12" i="2"/>
  <c r="EX12" i="2"/>
  <c r="GN12" i="2" s="1"/>
  <c r="FM13" i="2"/>
  <c r="GO13" i="2" s="1"/>
  <c r="FZ13" i="2"/>
  <c r="EX13" i="2"/>
  <c r="GN13" i="2" s="1"/>
  <c r="FY13" i="2"/>
  <c r="EX19" i="2"/>
  <c r="GN19" i="2" s="1"/>
  <c r="FY19" i="2"/>
  <c r="FM19" i="2"/>
  <c r="GO19" i="2" s="1"/>
  <c r="FZ19" i="2"/>
  <c r="FM10" i="2"/>
  <c r="GO10" i="2" s="1"/>
  <c r="FZ10" i="2"/>
  <c r="EX10" i="2"/>
  <c r="GN10" i="2" s="1"/>
  <c r="FY10" i="2"/>
  <c r="FM21" i="2"/>
  <c r="GO21" i="2" s="1"/>
  <c r="FZ21" i="2"/>
  <c r="GA21" i="2" s="1"/>
  <c r="FZ16" i="2"/>
  <c r="GA16" i="2" s="1"/>
  <c r="FM16" i="2"/>
  <c r="GO16" i="2" s="1"/>
  <c r="FZ17" i="2"/>
  <c r="GA17" i="2" s="1"/>
  <c r="FM17" i="2"/>
  <c r="GO17" i="2" s="1"/>
  <c r="EQ4" i="2"/>
  <c r="EV4" i="2" s="1"/>
  <c r="EP28" i="2"/>
  <c r="FZ4" i="2"/>
  <c r="FM4" i="2"/>
  <c r="GO4" i="2" s="1"/>
  <c r="GA27" i="2"/>
  <c r="GY24" i="2"/>
  <c r="GB24" i="2"/>
  <c r="GP24" i="2" s="1"/>
  <c r="IR8" i="2"/>
  <c r="IX8" i="2" s="1"/>
  <c r="HC8" i="2"/>
  <c r="GA23" i="2"/>
  <c r="GA11" i="2" l="1"/>
  <c r="GA7" i="2"/>
  <c r="GA6" i="2"/>
  <c r="GA5" i="2"/>
  <c r="GA18" i="2"/>
  <c r="GA20" i="2"/>
  <c r="GA12" i="2"/>
  <c r="GA9" i="2"/>
  <c r="GA25" i="2"/>
  <c r="GA26" i="2"/>
  <c r="GA13" i="2"/>
  <c r="GA14" i="2"/>
  <c r="GA15" i="2"/>
  <c r="GA10" i="2"/>
  <c r="GA19" i="2"/>
  <c r="FZ28" i="2"/>
  <c r="GO28" i="2" s="1"/>
  <c r="GY16" i="2"/>
  <c r="GB16" i="2"/>
  <c r="GP16" i="2" s="1"/>
  <c r="EV28" i="2"/>
  <c r="EX4" i="2"/>
  <c r="GN4" i="2" s="1"/>
  <c r="FY4" i="2"/>
  <c r="GY22" i="2"/>
  <c r="GB22" i="2"/>
  <c r="GP22" i="2" s="1"/>
  <c r="GY27" i="2"/>
  <c r="GB27" i="2"/>
  <c r="GP27" i="2" s="1"/>
  <c r="IR24" i="2"/>
  <c r="IX24" i="2" s="1"/>
  <c r="HA24" i="2"/>
  <c r="GB23" i="2"/>
  <c r="GP23" i="2" s="1"/>
  <c r="GY23" i="2"/>
  <c r="GB17" i="2"/>
  <c r="GP17" i="2" s="1"/>
  <c r="GY17" i="2"/>
  <c r="GB21" i="2"/>
  <c r="GP21" i="2" s="1"/>
  <c r="GY21" i="2"/>
  <c r="GY7" i="2" l="1"/>
  <c r="GB7" i="2"/>
  <c r="GP7" i="2" s="1"/>
  <c r="GY11" i="2"/>
  <c r="GB11" i="2"/>
  <c r="GP11" i="2" s="1"/>
  <c r="GB6" i="2"/>
  <c r="GP6" i="2" s="1"/>
  <c r="GY6" i="2"/>
  <c r="GB5" i="2"/>
  <c r="GP5" i="2" s="1"/>
  <c r="GY5" i="2"/>
  <c r="GB18" i="2"/>
  <c r="GP18" i="2" s="1"/>
  <c r="GY18" i="2"/>
  <c r="GY20" i="2"/>
  <c r="GB20" i="2"/>
  <c r="GP20" i="2" s="1"/>
  <c r="GY12" i="2"/>
  <c r="GB12" i="2"/>
  <c r="GP12" i="2" s="1"/>
  <c r="GB9" i="2"/>
  <c r="GP9" i="2" s="1"/>
  <c r="GY9" i="2"/>
  <c r="GB26" i="2"/>
  <c r="GP26" i="2" s="1"/>
  <c r="GY26" i="2"/>
  <c r="GY13" i="2"/>
  <c r="GB13" i="2"/>
  <c r="GP13" i="2" s="1"/>
  <c r="GB25" i="2"/>
  <c r="GP25" i="2" s="1"/>
  <c r="GY25" i="2"/>
  <c r="IR22" i="2"/>
  <c r="IX22" i="2" s="1"/>
  <c r="IY22" i="2" s="1"/>
  <c r="HA22" i="2"/>
  <c r="GB14" i="2"/>
  <c r="GP14" i="2" s="1"/>
  <c r="GY14" i="2"/>
  <c r="GY15" i="2"/>
  <c r="GB15" i="2"/>
  <c r="GP15" i="2" s="1"/>
  <c r="GY10" i="2"/>
  <c r="GB10" i="2"/>
  <c r="GP10" i="2" s="1"/>
  <c r="GY19" i="2"/>
  <c r="GB19" i="2"/>
  <c r="GP19" i="2" s="1"/>
  <c r="IR16" i="2"/>
  <c r="IX16" i="2" s="1"/>
  <c r="IY16" i="2" s="1"/>
  <c r="HA16" i="2"/>
  <c r="EW13" i="2"/>
  <c r="EW12" i="2"/>
  <c r="EW18" i="2"/>
  <c r="EW24" i="2"/>
  <c r="EW6" i="2"/>
  <c r="EW15" i="2"/>
  <c r="EW8" i="2"/>
  <c r="EW16" i="2"/>
  <c r="EW21" i="2"/>
  <c r="EW17" i="2"/>
  <c r="EW22" i="2"/>
  <c r="EW10" i="2"/>
  <c r="EW19" i="2"/>
  <c r="EW27" i="2"/>
  <c r="EW25" i="2"/>
  <c r="EW9" i="2"/>
  <c r="EW7" i="2"/>
  <c r="EW5" i="2"/>
  <c r="EW20" i="2"/>
  <c r="EW26" i="2"/>
  <c r="EW14" i="2"/>
  <c r="GA4" i="2"/>
  <c r="FY28" i="2"/>
  <c r="EW4" i="2"/>
  <c r="EW23" i="2"/>
  <c r="EW11" i="2"/>
  <c r="EX28" i="2"/>
  <c r="IR27" i="2"/>
  <c r="IX27" i="2" s="1"/>
  <c r="HA27" i="2"/>
  <c r="HT24" i="2"/>
  <c r="HB24" i="2"/>
  <c r="HC24" i="2" s="1"/>
  <c r="IT24" i="2"/>
  <c r="IR23" i="2"/>
  <c r="IX23" i="2" s="1"/>
  <c r="HA23" i="2"/>
  <c r="HI5" i="2"/>
  <c r="HA17" i="2"/>
  <c r="IR17" i="2"/>
  <c r="IX17" i="2" s="1"/>
  <c r="HA21" i="2"/>
  <c r="IR21" i="2"/>
  <c r="IX21" i="2" s="1"/>
  <c r="IY21" i="2" s="1"/>
  <c r="HA7" i="2" l="1"/>
  <c r="HB7" i="2" s="1"/>
  <c r="HC7" i="2" s="1"/>
  <c r="IR7" i="2"/>
  <c r="IX7" i="2" s="1"/>
  <c r="IY7" i="2" s="1"/>
  <c r="IR11" i="2"/>
  <c r="IX11" i="2" s="1"/>
  <c r="IY11" i="2" s="1"/>
  <c r="HA11" i="2"/>
  <c r="HA6" i="2"/>
  <c r="IR6" i="2"/>
  <c r="IX6" i="2" s="1"/>
  <c r="IY6" i="2" s="1"/>
  <c r="IR5" i="2"/>
  <c r="IX5" i="2" s="1"/>
  <c r="IY5" i="2" s="1"/>
  <c r="HA5" i="2"/>
  <c r="HA18" i="2"/>
  <c r="IR18" i="2"/>
  <c r="IX18" i="2" s="1"/>
  <c r="IY18" i="2" s="1"/>
  <c r="HA12" i="2"/>
  <c r="IR12" i="2"/>
  <c r="IX12" i="2" s="1"/>
  <c r="IY12" i="2" s="1"/>
  <c r="HA13" i="2"/>
  <c r="IR13" i="2"/>
  <c r="IX13" i="2" s="1"/>
  <c r="IY13" i="2" s="1"/>
  <c r="HA20" i="2"/>
  <c r="IR20" i="2"/>
  <c r="IX20" i="2" s="1"/>
  <c r="IY20" i="2" s="1"/>
  <c r="IR9" i="2"/>
  <c r="IX9" i="2" s="1"/>
  <c r="IY9" i="2" s="1"/>
  <c r="HA9" i="2"/>
  <c r="IR26" i="2"/>
  <c r="IX26" i="2" s="1"/>
  <c r="IY26" i="2" s="1"/>
  <c r="HA26" i="2"/>
  <c r="IZ22" i="2"/>
  <c r="JA22" i="2" s="1"/>
  <c r="JJ22" i="2"/>
  <c r="JM22" i="2" s="1"/>
  <c r="IR25" i="2"/>
  <c r="IX25" i="2" s="1"/>
  <c r="IY25" i="2" s="1"/>
  <c r="HA25" i="2"/>
  <c r="IR14" i="2"/>
  <c r="IX14" i="2" s="1"/>
  <c r="IY14" i="2" s="1"/>
  <c r="HA14" i="2"/>
  <c r="IR15" i="2"/>
  <c r="IX15" i="2" s="1"/>
  <c r="HA15" i="2"/>
  <c r="HT22" i="2"/>
  <c r="HB22" i="2"/>
  <c r="HC22" i="2" s="1"/>
  <c r="IT22" i="2"/>
  <c r="JB22" i="2" s="1"/>
  <c r="IR10" i="2"/>
  <c r="IX10" i="2" s="1"/>
  <c r="IY10" i="2" s="1"/>
  <c r="HA10" i="2"/>
  <c r="HA19" i="2"/>
  <c r="IR19" i="2"/>
  <c r="IX19" i="2" s="1"/>
  <c r="IY19" i="2" s="1"/>
  <c r="JJ16" i="2"/>
  <c r="JV16" i="2" s="1"/>
  <c r="IZ16" i="2"/>
  <c r="JA16" i="2" s="1"/>
  <c r="HT16" i="2"/>
  <c r="HB16" i="2"/>
  <c r="HC16" i="2" s="1"/>
  <c r="IT16" i="2"/>
  <c r="JB16" i="2" s="1"/>
  <c r="GY4" i="2"/>
  <c r="GB4" i="2"/>
  <c r="GP4" i="2" s="1"/>
  <c r="GN28" i="2"/>
  <c r="GA28" i="2"/>
  <c r="GP28" i="2" s="1"/>
  <c r="EW28" i="2"/>
  <c r="HB27" i="2"/>
  <c r="HC27" i="2" s="1"/>
  <c r="IT27" i="2"/>
  <c r="IY27" i="2" s="1"/>
  <c r="JB27" i="2" s="1"/>
  <c r="HT27" i="2"/>
  <c r="HV24" i="2"/>
  <c r="HW24" i="2"/>
  <c r="IY24" i="2"/>
  <c r="JB24" i="2" s="1"/>
  <c r="HT23" i="2"/>
  <c r="IT23" i="2"/>
  <c r="HB23" i="2"/>
  <c r="HC23" i="2" s="1"/>
  <c r="HT17" i="2"/>
  <c r="IT17" i="2"/>
  <c r="HB17" i="2"/>
  <c r="HB21" i="2"/>
  <c r="HC21" i="2" s="1"/>
  <c r="HT21" i="2"/>
  <c r="IT21" i="2"/>
  <c r="JB21" i="2" s="1"/>
  <c r="IZ21" i="2"/>
  <c r="JA21" i="2" s="1"/>
  <c r="JJ21" i="2"/>
  <c r="JV21" i="2" s="1"/>
  <c r="IZ11" i="2" l="1"/>
  <c r="JA11" i="2" s="1"/>
  <c r="JJ11" i="2"/>
  <c r="HB11" i="2"/>
  <c r="HC11" i="2" s="1"/>
  <c r="IT11" i="2"/>
  <c r="JB11" i="2" s="1"/>
  <c r="HT11" i="2"/>
  <c r="IT7" i="2"/>
  <c r="JB7" i="2" s="1"/>
  <c r="HT7" i="2"/>
  <c r="IZ7" i="2"/>
  <c r="JA7" i="2"/>
  <c r="JJ7" i="2"/>
  <c r="HT6" i="2"/>
  <c r="HB6" i="2"/>
  <c r="HC6" i="2" s="1"/>
  <c r="IT6" i="2"/>
  <c r="JB6" i="2" s="1"/>
  <c r="IZ6" i="2"/>
  <c r="JA6" i="2" s="1"/>
  <c r="JJ6" i="2"/>
  <c r="IZ5" i="2"/>
  <c r="JA5" i="2" s="1"/>
  <c r="JJ5" i="2"/>
  <c r="JM5" i="2" s="1"/>
  <c r="HB5" i="2"/>
  <c r="HC5" i="2" s="1"/>
  <c r="IT5" i="2"/>
  <c r="JB5" i="2" s="1"/>
  <c r="HT5" i="2"/>
  <c r="HB18" i="2"/>
  <c r="HC18" i="2" s="1"/>
  <c r="HT18" i="2"/>
  <c r="IT18" i="2"/>
  <c r="JB18" i="2" s="1"/>
  <c r="IZ18" i="2"/>
  <c r="JA18" i="2" s="1"/>
  <c r="JJ18" i="2"/>
  <c r="IT12" i="2"/>
  <c r="JB12" i="2" s="1"/>
  <c r="HB12" i="2"/>
  <c r="HC12" i="2" s="1"/>
  <c r="HT12" i="2"/>
  <c r="IZ12" i="2"/>
  <c r="JA12" i="2" s="1"/>
  <c r="JJ12" i="2"/>
  <c r="JL12" i="2" s="1"/>
  <c r="HB13" i="2"/>
  <c r="HC13" i="2" s="1"/>
  <c r="IT13" i="2"/>
  <c r="JB13" i="2" s="1"/>
  <c r="HT13" i="2"/>
  <c r="IZ13" i="2"/>
  <c r="JA13" i="2" s="1"/>
  <c r="JJ13" i="2"/>
  <c r="IZ26" i="2"/>
  <c r="JA26" i="2" s="1"/>
  <c r="JJ26" i="2"/>
  <c r="IT26" i="2"/>
  <c r="JB26" i="2" s="1"/>
  <c r="HT26" i="2"/>
  <c r="HB26" i="2"/>
  <c r="HC26" i="2" s="1"/>
  <c r="JV22" i="2"/>
  <c r="JL22" i="2"/>
  <c r="IZ14" i="2"/>
  <c r="JA14" i="2" s="1"/>
  <c r="JJ14" i="2"/>
  <c r="HT14" i="2"/>
  <c r="IT14" i="2"/>
  <c r="JB14" i="2" s="1"/>
  <c r="HB14" i="2"/>
  <c r="HC14" i="2" s="1"/>
  <c r="IT20" i="2"/>
  <c r="JB20" i="2" s="1"/>
  <c r="HT20" i="2"/>
  <c r="HB20" i="2"/>
  <c r="HC20" i="2" s="1"/>
  <c r="IZ20" i="2"/>
  <c r="JA20" i="2" s="1"/>
  <c r="JJ20" i="2"/>
  <c r="IZ9" i="2"/>
  <c r="JA9" i="2" s="1"/>
  <c r="JJ9" i="2"/>
  <c r="IT15" i="2"/>
  <c r="IY15" i="2" s="1"/>
  <c r="HT15" i="2"/>
  <c r="HB15" i="2"/>
  <c r="HT9" i="2"/>
  <c r="IT9" i="2"/>
  <c r="JB9" i="2" s="1"/>
  <c r="HB9" i="2"/>
  <c r="HC9" i="2" s="1"/>
  <c r="JJ25" i="2"/>
  <c r="IZ25" i="2"/>
  <c r="JA25" i="2" s="1"/>
  <c r="HT25" i="2"/>
  <c r="IT25" i="2"/>
  <c r="JB25" i="2" s="1"/>
  <c r="HB25" i="2"/>
  <c r="HC25" i="2" s="1"/>
  <c r="HW22" i="2"/>
  <c r="HV22" i="2"/>
  <c r="HA4" i="2"/>
  <c r="HI4" i="2"/>
  <c r="HI6" i="2" s="1"/>
  <c r="HB19" i="2"/>
  <c r="HC19" i="2" s="1"/>
  <c r="IT19" i="2"/>
  <c r="JB19" i="2" s="1"/>
  <c r="HT19" i="2"/>
  <c r="JJ19" i="2"/>
  <c r="JV19" i="2" s="1"/>
  <c r="IZ19" i="2"/>
  <c r="JA19" i="2" s="1"/>
  <c r="JM16" i="2"/>
  <c r="JL16" i="2"/>
  <c r="HW16" i="2"/>
  <c r="HV16" i="2"/>
  <c r="IZ10" i="2"/>
  <c r="JA10" i="2" s="1"/>
  <c r="JJ10" i="2"/>
  <c r="JV10" i="2" s="1"/>
  <c r="HB10" i="2"/>
  <c r="HC10" i="2" s="1"/>
  <c r="IT10" i="2"/>
  <c r="JB10" i="2" s="1"/>
  <c r="HT10" i="2"/>
  <c r="IR4" i="2"/>
  <c r="GY28" i="2"/>
  <c r="HA28" i="2" s="1"/>
  <c r="HT28" i="2" s="1"/>
  <c r="HV27" i="2"/>
  <c r="HW27" i="2"/>
  <c r="IZ24" i="2"/>
  <c r="JA24" i="2" s="1"/>
  <c r="JJ24" i="2"/>
  <c r="JV24" i="2" s="1"/>
  <c r="JJ27" i="2"/>
  <c r="JV27" i="2" s="1"/>
  <c r="IZ27" i="2"/>
  <c r="JA27" i="2" s="1"/>
  <c r="HV23" i="2"/>
  <c r="HW23" i="2"/>
  <c r="IY23" i="2"/>
  <c r="JB23" i="2" s="1"/>
  <c r="HV17" i="2"/>
  <c r="HW17" i="2"/>
  <c r="IY17" i="2"/>
  <c r="JB17" i="2" s="1"/>
  <c r="HV21" i="2"/>
  <c r="HW21" i="2"/>
  <c r="JM21" i="2"/>
  <c r="JL21" i="2"/>
  <c r="HC17" i="2"/>
  <c r="JV11" i="2" l="1"/>
  <c r="JM11" i="2"/>
  <c r="JL11" i="2"/>
  <c r="HV11" i="2"/>
  <c r="HW11" i="2"/>
  <c r="HV7" i="2"/>
  <c r="HW7" i="2"/>
  <c r="JV7" i="2"/>
  <c r="JL7" i="2"/>
  <c r="JM7" i="2"/>
  <c r="HW12" i="2"/>
  <c r="HV12" i="2"/>
  <c r="HW6" i="2"/>
  <c r="HV6" i="2"/>
  <c r="JV6" i="2"/>
  <c r="JM6" i="2"/>
  <c r="JL6" i="2"/>
  <c r="HV5" i="2"/>
  <c r="HW5" i="2"/>
  <c r="JV5" i="2"/>
  <c r="JL5" i="2"/>
  <c r="HV18" i="2"/>
  <c r="HW18" i="2"/>
  <c r="JL18" i="2"/>
  <c r="JV18" i="2"/>
  <c r="JM18" i="2"/>
  <c r="HW14" i="2"/>
  <c r="HV14" i="2"/>
  <c r="JV12" i="2"/>
  <c r="JM12" i="2"/>
  <c r="HV13" i="2"/>
  <c r="HW13" i="2"/>
  <c r="JV13" i="2"/>
  <c r="JL13" i="2"/>
  <c r="JM13" i="2"/>
  <c r="JV26" i="2"/>
  <c r="JM26" i="2"/>
  <c r="JL26" i="2"/>
  <c r="HW26" i="2"/>
  <c r="HV26" i="2"/>
  <c r="JV14" i="2"/>
  <c r="JL14" i="2"/>
  <c r="JM14" i="2"/>
  <c r="HW20" i="2"/>
  <c r="HV20" i="2"/>
  <c r="JV20" i="2"/>
  <c r="JM20" i="2"/>
  <c r="JL20" i="2"/>
  <c r="JV9" i="2"/>
  <c r="JM9" i="2"/>
  <c r="JL9" i="2"/>
  <c r="JB15" i="2"/>
  <c r="JJ15" i="2"/>
  <c r="IZ15" i="2"/>
  <c r="JA15" i="2" s="1"/>
  <c r="HW15" i="2"/>
  <c r="HV15" i="2"/>
  <c r="HC15" i="2"/>
  <c r="HL5" i="2" s="1"/>
  <c r="HK5" i="2"/>
  <c r="HW9" i="2"/>
  <c r="HV9" i="2"/>
  <c r="JV25" i="2"/>
  <c r="JL25" i="2"/>
  <c r="JM25" i="2"/>
  <c r="HW25" i="2"/>
  <c r="HV25" i="2"/>
  <c r="IT4" i="2"/>
  <c r="IT28" i="2" s="1"/>
  <c r="HB4" i="2"/>
  <c r="HK4" i="2" s="1"/>
  <c r="HT4" i="2"/>
  <c r="IR28" i="2"/>
  <c r="IX4" i="2"/>
  <c r="HV19" i="2"/>
  <c r="HW19" i="2"/>
  <c r="JM19" i="2"/>
  <c r="JL19" i="2"/>
  <c r="HV28" i="2"/>
  <c r="HW28" i="2"/>
  <c r="IF4" i="2"/>
  <c r="IG4" i="2" s="1"/>
  <c r="JL10" i="2"/>
  <c r="JM10" i="2"/>
  <c r="HW10" i="2"/>
  <c r="HV10" i="2"/>
  <c r="HJ5" i="2"/>
  <c r="HJ4" i="2"/>
  <c r="JL24" i="2"/>
  <c r="JM24" i="2"/>
  <c r="JL27" i="2"/>
  <c r="JM27" i="2"/>
  <c r="IZ23" i="2"/>
  <c r="JA23" i="2" s="1"/>
  <c r="JJ23" i="2"/>
  <c r="JV23" i="2" s="1"/>
  <c r="IZ17" i="2"/>
  <c r="JA17" i="2" s="1"/>
  <c r="JJ17" i="2"/>
  <c r="JV17" i="2" s="1"/>
  <c r="HK6" i="2" l="1"/>
  <c r="JV15" i="2"/>
  <c r="JL15" i="2"/>
  <c r="JM15" i="2"/>
  <c r="HJ6" i="2"/>
  <c r="HB28" i="2"/>
  <c r="HC4" i="2"/>
  <c r="HV4" i="2"/>
  <c r="HW4" i="2"/>
  <c r="IX28" i="2"/>
  <c r="IY28" i="2" s="1"/>
  <c r="JJ28" i="2" s="1"/>
  <c r="IY4" i="2"/>
  <c r="JM23" i="2"/>
  <c r="JL23" i="2"/>
  <c r="JL17" i="2"/>
  <c r="JM17" i="2"/>
  <c r="HC28" i="2" l="1"/>
  <c r="HL4" i="2"/>
  <c r="HL6" i="2" s="1"/>
  <c r="JV28" i="2"/>
  <c r="JM28" i="2"/>
  <c r="JL28" i="2"/>
  <c r="JB4" i="2"/>
  <c r="JJ4" i="2"/>
  <c r="IZ4" i="2"/>
  <c r="JA4" i="2" l="1"/>
  <c r="JA28" i="2" s="1"/>
  <c r="IZ28" i="2"/>
  <c r="JV4" i="2"/>
  <c r="KA5" i="2" s="1"/>
  <c r="KA6" i="2" s="1"/>
  <c r="JM4" i="2"/>
  <c r="JL4" i="2"/>
</calcChain>
</file>

<file path=xl/sharedStrings.xml><?xml version="1.0" encoding="utf-8"?>
<sst xmlns="http://schemas.openxmlformats.org/spreadsheetml/2006/main" count="6852" uniqueCount="450">
  <si>
    <t>Schedule 1: Adjustments Summary</t>
  </si>
  <si>
    <t>Schedule 1a: Net Income Summary</t>
  </si>
  <si>
    <t>Schedule 1b: Labour Efficiency and Cost Summary</t>
  </si>
  <si>
    <t>Schedule 1c: Previous Year Summary</t>
  </si>
  <si>
    <t>Schedule 2: Direct Labour</t>
  </si>
  <si>
    <t>Schedule 3: Collector Labour</t>
  </si>
  <si>
    <t>Schedule 4: Overhead Labour</t>
  </si>
  <si>
    <t>Schedule 5: Building Costs</t>
  </si>
  <si>
    <t>Schedule 6: Equipment Costs</t>
  </si>
  <si>
    <t>Schedule 7: Vehicle Costs</t>
  </si>
  <si>
    <t>Schedule 8: Overhead Costs</t>
  </si>
  <si>
    <t>Schedule 9a: COVID Subsidies</t>
  </si>
  <si>
    <t>Schedule 9b: COVID Payment Deferrals</t>
  </si>
  <si>
    <t>Schedule 9c: Miscellaneous Revenue</t>
  </si>
  <si>
    <t>Schedule 10: Revenue</t>
  </si>
  <si>
    <t>Schedule 10a: Calculation of Ratios</t>
  </si>
  <si>
    <t>Schedule 10b: Revenues</t>
  </si>
  <si>
    <t>Schedule 10c: Total System Costs</t>
  </si>
  <si>
    <t>Schedule 11a: Calculation of Ratios</t>
  </si>
  <si>
    <t>Schedule 11b: Revenues</t>
  </si>
  <si>
    <t>Schedule 11c: Target Year Costs</t>
  </si>
  <si>
    <t>Schedule 11d: Net Income Calculations</t>
  </si>
  <si>
    <t>Schedule 11e: Total Return Calculation</t>
  </si>
  <si>
    <t xml:space="preserve"> Schedule 12: Target Year Revenue Requirement</t>
  </si>
  <si>
    <t>Schedule 13: Comparison to Previous HCR</t>
  </si>
  <si>
    <t>2021 Fiscal Year As Accepted</t>
  </si>
  <si>
    <t>2021 Fiscal Year As Adjusted</t>
  </si>
  <si>
    <t>Total System</t>
  </si>
  <si>
    <t>Target System (Current HC)</t>
  </si>
  <si>
    <t>Total Change</t>
  </si>
  <si>
    <t>2004 Fiscal Year As Reported</t>
  </si>
  <si>
    <t>2005 Fiscal Year As Reported</t>
  </si>
  <si>
    <t>2006 Fiscal Year As Reported</t>
  </si>
  <si>
    <t>2007 Fiscal Year As Reported</t>
  </si>
  <si>
    <t>2008 Fiscal Year As Reported</t>
  </si>
  <si>
    <t>2009/10 Fiscal Year As Reported</t>
  </si>
  <si>
    <t>2012/13 Fiscal Year As Reported</t>
  </si>
  <si>
    <t>2015 Fiscal Year As Reported</t>
  </si>
  <si>
    <t>2020 Fiscal Year As Accepted</t>
  </si>
  <si>
    <t>Per Container or Hour</t>
  </si>
  <si>
    <t>2021 Fiscal Year As Adjusted 
(After Collections Cost Cap)</t>
  </si>
  <si>
    <t>Miscellaneous Revenue</t>
  </si>
  <si>
    <t>Deposits</t>
  </si>
  <si>
    <t>Handling Commissions</t>
  </si>
  <si>
    <t>Total Revenue</t>
  </si>
  <si>
    <t>Direct Labour</t>
  </si>
  <si>
    <t>Collector Labour</t>
  </si>
  <si>
    <t>Overhead Labour</t>
  </si>
  <si>
    <t>Building</t>
  </si>
  <si>
    <t>Vehicle</t>
  </si>
  <si>
    <t>Fuel</t>
  </si>
  <si>
    <t>Equipment</t>
  </si>
  <si>
    <t>Overhead</t>
  </si>
  <si>
    <t>Summary</t>
  </si>
  <si>
    <t>Base Handling Commissions</t>
  </si>
  <si>
    <t>Depot Viability HC</t>
  </si>
  <si>
    <t>Contract Labour</t>
  </si>
  <si>
    <t>Total Operating Expense</t>
  </si>
  <si>
    <t>Total Operating Expenses</t>
  </si>
  <si>
    <t>Net Income Before Tax</t>
  </si>
  <si>
    <t>Cost</t>
  </si>
  <si>
    <t>Cost per Container (¢)</t>
  </si>
  <si>
    <t xml:space="preserve">Difference (Accepted to Adjusted) </t>
  </si>
  <si>
    <t>Difference (Adjusted to Total System)</t>
  </si>
  <si>
    <t>Difference (Total System to Target System)</t>
  </si>
  <si>
    <t>Difference (Accepted to Target System)</t>
  </si>
  <si>
    <t xml:space="preserve">% Change (Accepted to Target System) </t>
  </si>
  <si>
    <t>Small</t>
  </si>
  <si>
    <t>Medium</t>
  </si>
  <si>
    <t>Large</t>
  </si>
  <si>
    <t>Total</t>
  </si>
  <si>
    <t xml:space="preserve">Cost per Container (¢) </t>
  </si>
  <si>
    <t>Percent Change</t>
  </si>
  <si>
    <t>% Change</t>
  </si>
  <si>
    <t>% Change From 2004</t>
  </si>
  <si>
    <t>Ave. Annual</t>
  </si>
  <si>
    <t>Hours</t>
  </si>
  <si>
    <t>Salary &amp; Wages</t>
  </si>
  <si>
    <t>Benefits</t>
  </si>
  <si>
    <t>Size Class</t>
  </si>
  <si>
    <t xml:space="preserve">Hours </t>
  </si>
  <si>
    <t>$</t>
  </si>
  <si>
    <t>$ 
(Less Collection Costs Cap)</t>
  </si>
  <si>
    <t>Business Vehicle Cost</t>
  </si>
  <si>
    <t>Offsite Collections Vehicle Cost*</t>
  </si>
  <si>
    <t>Total Vehicle Cost*</t>
  </si>
  <si>
    <t>Total (Less Offsite Collections Cap)</t>
  </si>
  <si>
    <t xml:space="preserve">Total </t>
  </si>
  <si>
    <t>Volume Cluster</t>
  </si>
  <si>
    <t>Depots in Study System</t>
  </si>
  <si>
    <t>Depots In Total System</t>
  </si>
  <si>
    <t>Study System Depots, FY2021 Volume</t>
  </si>
  <si>
    <t>Total System Depots 
Calendar Year Volume</t>
  </si>
  <si>
    <t>Depot Ratio</t>
  </si>
  <si>
    <t>Volume Ratio</t>
  </si>
  <si>
    <t>Percent Small</t>
  </si>
  <si>
    <t>Percent Medium</t>
  </si>
  <si>
    <t>Percent Large</t>
  </si>
  <si>
    <t>Study System</t>
  </si>
  <si>
    <t>Total System 
(b * c)</t>
  </si>
  <si>
    <t xml:space="preserve">Total System </t>
  </si>
  <si>
    <t>Study System 
(c + g)</t>
  </si>
  <si>
    <t>Total System 
(d + h)</t>
  </si>
  <si>
    <t>Total System 
(c x d)</t>
  </si>
  <si>
    <t>Total System 
(c x f)</t>
  </si>
  <si>
    <t>Total System 
(b x h)</t>
  </si>
  <si>
    <t>Total System (Calculated)</t>
  </si>
  <si>
    <t>Total System 
(c x l)</t>
  </si>
  <si>
    <t>Total System 
(c x o)</t>
  </si>
  <si>
    <t>Total System 
(c x q)</t>
  </si>
  <si>
    <t>Total System 
(c x w)</t>
  </si>
  <si>
    <t>Study System Total Operating Cost
*</t>
  </si>
  <si>
    <t>Total System Total Operating Cost
**</t>
  </si>
  <si>
    <t>Total System Cost (¢ / container)</t>
  </si>
  <si>
    <t>Total System Depots</t>
  </si>
  <si>
    <t>Target Year Depots</t>
  </si>
  <si>
    <t>Total System  Volume</t>
  </si>
  <si>
    <t>Target Year Volume</t>
  </si>
  <si>
    <t>Total System Ratio</t>
  </si>
  <si>
    <t>FY Quarter</t>
  </si>
  <si>
    <t>Target Year</t>
  </si>
  <si>
    <t>Total System 
(c +  g)</t>
  </si>
  <si>
    <t>Target System 
(d + h)</t>
  </si>
  <si>
    <t>Study System Volume Cluster</t>
  </si>
  <si>
    <t>FY 2021 Index (2017 Q4 = 100.0)</t>
  </si>
  <si>
    <t>FY 2021 Index (2017 = 100.0)</t>
  </si>
  <si>
    <t>Item</t>
  </si>
  <si>
    <t>Amount</t>
  </si>
  <si>
    <t>Existing Handling Commissions - Target Year Forecast</t>
  </si>
  <si>
    <t>Proposed Handling Commissions - Target Year Forecast</t>
  </si>
  <si>
    <t>Current Annual Update Schedule 12 Column A</t>
  </si>
  <si>
    <t>Difference</t>
  </si>
  <si>
    <t>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</si>
  <si>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</si>
  <si>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</si>
  <si>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</si>
  <si>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</si>
  <si>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</si>
  <si>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</si>
  <si>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</si>
  <si>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</si>
  <si>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</si>
  <si>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</si>
  <si>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</si>
  <si>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</si>
  <si>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</si>
  <si>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(c)</t>
  </si>
  <si>
    <t>(n)</t>
  </si>
  <si>
    <t>(o)</t>
  </si>
  <si>
    <t>(p)</t>
  </si>
  <si>
    <t>(q)</t>
  </si>
  <si>
    <t>(r)</t>
  </si>
  <si>
    <t>(s)</t>
  </si>
  <si>
    <t>(t)</t>
  </si>
  <si>
    <t>(u)</t>
  </si>
  <si>
    <t>(e )</t>
  </si>
  <si>
    <t xml:space="preserve"> No.</t>
  </si>
  <si>
    <t xml:space="preserve">(r) </t>
  </si>
  <si>
    <t>(v)</t>
  </si>
  <si>
    <t xml:space="preserve">(c) </t>
  </si>
  <si>
    <t xml:space="preserve">(e) </t>
  </si>
  <si>
    <t>($)</t>
  </si>
  <si>
    <t>(%)</t>
  </si>
  <si>
    <t>Revenue</t>
  </si>
  <si>
    <t>Sq. Ft.</t>
  </si>
  <si>
    <t>CCA</t>
  </si>
  <si>
    <t>Overhead - Office</t>
  </si>
  <si>
    <t>Enterprise Relaunch Grant Income</t>
  </si>
  <si>
    <t>Utility Deferrals</t>
  </si>
  <si>
    <t>Cardboard Sales</t>
  </si>
  <si>
    <t>Volume</t>
  </si>
  <si>
    <t>Target Year Indexed Rate</t>
  </si>
  <si>
    <t>Cost of Goods Sold Calculation</t>
  </si>
  <si>
    <t>Net Income before Tax</t>
  </si>
  <si>
    <t>Building CCA</t>
  </si>
  <si>
    <t>Lease Payments</t>
  </si>
  <si>
    <t>Office Expenses</t>
  </si>
  <si>
    <t>CERS</t>
  </si>
  <si>
    <t>Building Deferrals</t>
  </si>
  <si>
    <t>Pick-up Fees</t>
  </si>
  <si>
    <t>Operating Expenses</t>
  </si>
  <si>
    <t>Less Purchases</t>
  </si>
  <si>
    <t>¢ per container</t>
  </si>
  <si>
    <t>S/Container</t>
  </si>
  <si>
    <t>Use Costs incl. Mortgage Interest</t>
  </si>
  <si>
    <t>Operating Costs</t>
  </si>
  <si>
    <t>Shop Supplies</t>
  </si>
  <si>
    <t>CEWS</t>
  </si>
  <si>
    <t>Income Tax Deferrals</t>
  </si>
  <si>
    <t>Other Recycling</t>
  </si>
  <si>
    <t>Less: Purchases</t>
  </si>
  <si>
    <t>Base Handling Commission</t>
  </si>
  <si>
    <t>$/Hour</t>
  </si>
  <si>
    <t>Gross Margin (HC)</t>
  </si>
  <si>
    <t>Utilities</t>
  </si>
  <si>
    <t>Telephone</t>
  </si>
  <si>
    <t>TWSE</t>
  </si>
  <si>
    <t>WCB Payment Deferrals</t>
  </si>
  <si>
    <t>Wine Bottle Sales</t>
  </si>
  <si>
    <t>Gross Margin</t>
  </si>
  <si>
    <t>Cost of Goods Sold (#2+#3)</t>
  </si>
  <si>
    <t>Base Handling Commissions (HC)</t>
  </si>
  <si>
    <t>Misc Revenue</t>
  </si>
  <si>
    <t>Deemed Lease Cost</t>
  </si>
  <si>
    <t>* Less Offsite Collections Cost Cap</t>
  </si>
  <si>
    <t>Charitable Donations</t>
  </si>
  <si>
    <t>CRHP</t>
  </si>
  <si>
    <t>Loan Deferras</t>
  </si>
  <si>
    <t>Value Add Fee (VAF)</t>
  </si>
  <si>
    <t>Pre-Tax Margin Calculation</t>
  </si>
  <si>
    <t>Depot Viability Handling Commissions</t>
  </si>
  <si>
    <t>Total Margin</t>
  </si>
  <si>
    <t>Deemed Usage Cost</t>
  </si>
  <si>
    <t>Internet</t>
  </si>
  <si>
    <t>CEBA</t>
  </si>
  <si>
    <t>Other Deferrals</t>
  </si>
  <si>
    <t>Other Revenue</t>
  </si>
  <si>
    <t>Return Margin (Combined)</t>
  </si>
  <si>
    <t>Net Revenue</t>
  </si>
  <si>
    <t>Expenses</t>
  </si>
  <si>
    <t>Bank Charges</t>
  </si>
  <si>
    <t>Other Building Benefits</t>
  </si>
  <si>
    <t>COVID Subsidies</t>
  </si>
  <si>
    <t>Revenues Required (#4/(1-#6))</t>
  </si>
  <si>
    <t>Professional Fees (Accounting/Legal)</t>
  </si>
  <si>
    <t>Other COVID Benefits</t>
  </si>
  <si>
    <t>COVID Payment Deferrals</t>
  </si>
  <si>
    <t>Pre-Tax Margin (#7-#4)</t>
  </si>
  <si>
    <t>Contract / Collector Labour</t>
  </si>
  <si>
    <t>Training Courses  (3rd Party)</t>
  </si>
  <si>
    <t>Marketing and Promotions</t>
  </si>
  <si>
    <t>Advertising</t>
  </si>
  <si>
    <t>Equipment and Vehicles</t>
  </si>
  <si>
    <t>Other Insurance (non-property)</t>
  </si>
  <si>
    <t>Municipal Taxes &amp; License Fees</t>
  </si>
  <si>
    <t>Other Office costs</t>
  </si>
  <si>
    <t>Earnings Before Taxes</t>
  </si>
  <si>
    <t>Sub Total</t>
  </si>
  <si>
    <t>Total Expenses</t>
  </si>
  <si>
    <t>System Data</t>
  </si>
  <si>
    <t>Overhead - Fees</t>
  </si>
  <si>
    <t>Difference (As Accepted Data to Target System Data)</t>
  </si>
  <si>
    <t>Total Container Volume</t>
  </si>
  <si>
    <t>BCMB Fines / Levies</t>
  </si>
  <si>
    <t xml:space="preserve">System Data </t>
  </si>
  <si>
    <t xml:space="preserve">Percent Change (As Accepted Data to Target System Data) </t>
  </si>
  <si>
    <t>Number of Depots</t>
  </si>
  <si>
    <t>ABDA Fees</t>
  </si>
  <si>
    <t>Total Return</t>
  </si>
  <si>
    <t>Pre-Tax Return</t>
  </si>
  <si>
    <t xml:space="preserve">Number of Depots </t>
  </si>
  <si>
    <t>Overhead - Other</t>
  </si>
  <si>
    <t>Revenue Requirement</t>
  </si>
  <si>
    <t>Non-labour collection costs</t>
  </si>
  <si>
    <t>Q3</t>
  </si>
  <si>
    <t>Removal of Interest and Dividend Revenues per HC Agreement</t>
  </si>
  <si>
    <t>Deposit incentives</t>
  </si>
  <si>
    <t xml:space="preserve">*note: revenue and expenses exclude deposits as these are a net zero item. </t>
  </si>
  <si>
    <t>Addition of Direct Labour costs per HC Agreement</t>
  </si>
  <si>
    <t>Goodwill - Current Year CCA</t>
  </si>
  <si>
    <t>Total System / % Increase</t>
  </si>
  <si>
    <t>Revised Revenue Requirement</t>
  </si>
  <si>
    <t>Shrinkage</t>
  </si>
  <si>
    <t>DVHC Revenues</t>
  </si>
  <si>
    <t>Other costs</t>
  </si>
  <si>
    <t>Handling Commission Revenues</t>
  </si>
  <si>
    <t>Total Revenue at Current Rates</t>
  </si>
  <si>
    <t>Overhead - Table 9</t>
  </si>
  <si>
    <t>Proposed Rate Increase</t>
  </si>
  <si>
    <t>Table 9 Collections costs</t>
  </si>
  <si>
    <t>Table 9 Cash &amp; Shrinkage</t>
  </si>
  <si>
    <r>
      <t xml:space="preserve">Target Year 
</t>
    </r>
    <r>
      <rPr>
        <b/>
        <sz val="9"/>
        <color rgb="FFFFFFFF"/>
        <rFont val="Segoe UI Semilight"/>
        <family val="2"/>
      </rPr>
      <t>(j + l + n + p + r + t + v)</t>
    </r>
  </si>
  <si>
    <t>Schedule 1: Revenue Requirement Summary</t>
  </si>
  <si>
    <t>Schedule 2: Volume and Pallet Allocators</t>
  </si>
  <si>
    <t xml:space="preserve">Schedule 3: Business Cost Allocator </t>
  </si>
  <si>
    <t>Schedule 4: Time and Motion Expert Seconds per Container</t>
  </si>
  <si>
    <t>Schedule 5: Direct and Collector Target Year Hours and Cost</t>
  </si>
  <si>
    <t>Schedule 6: Direct and Collector Labour Cost</t>
  </si>
  <si>
    <t>Schedule 7: Overhead Labour Allocators</t>
  </si>
  <si>
    <t xml:space="preserve">Schedule 8: Overhead Labour </t>
  </si>
  <si>
    <t>Schedule 9: Building Allocators</t>
  </si>
  <si>
    <t>Schedule 10: Building</t>
  </si>
  <si>
    <t>Schedule 11: Equipment Allocators</t>
  </si>
  <si>
    <t xml:space="preserve">Schedule 12: Equipment </t>
  </si>
  <si>
    <t>Schedule 13: Vehicle</t>
  </si>
  <si>
    <t>Schedule 14: Overhead Allocators</t>
  </si>
  <si>
    <t>Schedule 15: Overhead</t>
  </si>
  <si>
    <t>Schedule 16: Return and Miscellaneous Summary</t>
  </si>
  <si>
    <t>Schedule 17: Return</t>
  </si>
  <si>
    <t>Schedule 18: Cost Per Container Stream Summary</t>
  </si>
  <si>
    <t>Schedule 19: Cost per Container Summary</t>
  </si>
  <si>
    <t>Schedule 20: Revenue surplus / shortfall</t>
  </si>
  <si>
    <t>Schedule 21: Revenue Surplus / Shortfall by Manufacturer</t>
  </si>
  <si>
    <t>Schedule 22: Pre-Depot Viability Handling Commission Change</t>
  </si>
  <si>
    <t>Schedule 23: Depot Viability Handling Commissions Summary</t>
  </si>
  <si>
    <t>Schedule 24: Depot Viability Handling Commissions by Container Stream</t>
  </si>
  <si>
    <t>Schedule 25: Handling Commission Change</t>
  </si>
  <si>
    <t>Target Year Revenue Requirement</t>
  </si>
  <si>
    <t>Percent of Total Cost</t>
  </si>
  <si>
    <t>Forecast Group</t>
  </si>
  <si>
    <t>Container Stream</t>
  </si>
  <si>
    <t>Target Year Volume Forecast
Volume</t>
  </si>
  <si>
    <t>Target Year Volume Allocator</t>
  </si>
  <si>
    <t>Containers per  Pallet</t>
  </si>
  <si>
    <t>Total Pallets</t>
  </si>
  <si>
    <t>Pallet Allocator</t>
  </si>
  <si>
    <t>Manufacturer</t>
  </si>
  <si>
    <t xml:space="preserve">Business Costs </t>
  </si>
  <si>
    <t>Business Cost Allocator</t>
  </si>
  <si>
    <t>Total Time (s)</t>
  </si>
  <si>
    <t>Time Per Container</t>
  </si>
  <si>
    <t>Target Year Forecast</t>
  </si>
  <si>
    <t>Direct and Collector Labour Hours</t>
  </si>
  <si>
    <t>Target Year Direct and Collector Labour Hours</t>
  </si>
  <si>
    <t>Loaded
Hourly
Rate
($/Hour)</t>
  </si>
  <si>
    <t>Direct and Collector Labour Allocator</t>
  </si>
  <si>
    <t>Cost Classification</t>
  </si>
  <si>
    <t>% of Total</t>
  </si>
  <si>
    <t>Total Overhead Cost</t>
  </si>
  <si>
    <t>Direct and Collector Labour Cost</t>
  </si>
  <si>
    <t>Volume Cost</t>
  </si>
  <si>
    <t>%
Reported</t>
  </si>
  <si>
    <t>Cost
($)</t>
  </si>
  <si>
    <t>Volume Classification Factor</t>
  </si>
  <si>
    <t>Pallet Classification Factor</t>
  </si>
  <si>
    <t>Volume Classification ($)</t>
  </si>
  <si>
    <t>Pallet Classification ($)</t>
  </si>
  <si>
    <t>Volume Allocator</t>
  </si>
  <si>
    <t xml:space="preserve"> Pallet Allocator</t>
  </si>
  <si>
    <t>Building Allocator</t>
  </si>
  <si>
    <t>Equipment Cost Classification</t>
  </si>
  <si>
    <t>Total Equipment Cost</t>
  </si>
  <si>
    <t>% of
Total</t>
  </si>
  <si>
    <t>As Adjusted Cost</t>
  </si>
  <si>
    <t>Return and Miscellaneous Revenue</t>
  </si>
  <si>
    <t>Direct and Collector Labour</t>
  </si>
  <si>
    <t>Buildings</t>
  </si>
  <si>
    <t>Forecast Group Revenue Requirement</t>
  </si>
  <si>
    <t>Revenue at
Variable
Rates</t>
  </si>
  <si>
    <t>Change in ¢ per container</t>
  </si>
  <si>
    <t>2021 CY Volume</t>
  </si>
  <si>
    <t>Target Yr Vol</t>
  </si>
  <si>
    <t>% increase in vol</t>
  </si>
  <si>
    <t>1.5-cent eligible volume</t>
  </si>
  <si>
    <t>Target Year 
Depot Viability HC-Eligible 
Volume</t>
  </si>
  <si>
    <t>Eligible Portion</t>
  </si>
  <si>
    <t>Refillable Ratio</t>
  </si>
  <si>
    <t>Forecast Group Revenue Requirement (Check)</t>
  </si>
  <si>
    <t>Decrease in Base HC</t>
  </si>
  <si>
    <t xml:space="preserve">(f) </t>
  </si>
  <si>
    <t xml:space="preserve">(h) </t>
  </si>
  <si>
    <t>Sorting / Loading / Cardboard</t>
  </si>
  <si>
    <t>Target Year Direct &amp; Collector Labour Costs</t>
  </si>
  <si>
    <t>Office</t>
  </si>
  <si>
    <t>Business</t>
  </si>
  <si>
    <t>ABCRC</t>
  </si>
  <si>
    <t>Aluminum 0 - 1 Litre</t>
  </si>
  <si>
    <t>Target Year Direct &amp; Collector Labour Hours</t>
  </si>
  <si>
    <t>Customer Interface</t>
  </si>
  <si>
    <t>Less:  Miscellaneous Revenue</t>
  </si>
  <si>
    <t>BDL</t>
  </si>
  <si>
    <t>Bag in Box Over 1 Litre</t>
  </si>
  <si>
    <t>Average Target Year Direct &amp; Collector Labour Rate</t>
  </si>
  <si>
    <t>Loading</t>
  </si>
  <si>
    <t>System Return</t>
  </si>
  <si>
    <t>Bi-Metal 0 - 1 Litre</t>
  </si>
  <si>
    <t>Average Time per container (seconds)</t>
  </si>
  <si>
    <t>Sorting</t>
  </si>
  <si>
    <t>Bi-Metal Over 1 Litre</t>
  </si>
  <si>
    <t>Storage</t>
  </si>
  <si>
    <t>Specialty Containers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</si>
  <si>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</si>
  <si>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</si>
  <si>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</si>
  <si>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</si>
  <si>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</si>
  <si>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</si>
  <si>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</si>
  <si>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</si>
  <si>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</si>
  <si>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</si>
  <si>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</si>
  <si>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</si>
  <si>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</si>
  <si>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</si>
  <si>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</si>
  <si>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Steam Whistle Refillable</t>
  </si>
  <si>
    <t>Tetra Brik 0 - 1 Litre</t>
  </si>
  <si>
    <t>Tetra Brik Over 1 Litre</t>
  </si>
  <si>
    <t>Moosehead</t>
  </si>
  <si>
    <t>Vlookup Reference</t>
  </si>
  <si>
    <t>Column #</t>
  </si>
  <si>
    <t xml:space="preserve">See "Schedule 8" for the Total Volume Allocators &amp; Total Container Pallets Allocators </t>
  </si>
  <si>
    <t>Vlookup Ref</t>
  </si>
  <si>
    <t>Column Number</t>
  </si>
  <si>
    <t>Specialty containers HC</t>
  </si>
  <si>
    <r>
      <t xml:space="preserve">Unit Cost 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</si>
  <si>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Total Direct &amp; Collector Labour
 Cost
</t>
    </r>
    <r>
      <rPr>
        <b/>
        <i/>
        <sz val="11"/>
        <color rgb="FFFFFFFF"/>
        <rFont val="Segoe UI Semilight"/>
        <family val="2"/>
      </rPr>
      <t>(</t>
    </r>
    <r>
      <rPr>
        <i/>
        <sz val="11"/>
        <color rgb="FFFFFFFF"/>
        <rFont val="Segoe UI Semilight"/>
        <family val="2"/>
      </rPr>
      <t>$</t>
    </r>
    <r>
      <rPr>
        <b/>
        <i/>
        <sz val="11"/>
        <color rgb="FFFFFFFF"/>
        <rFont val="Segoe UI Semilight"/>
        <family val="2"/>
      </rPr>
      <t>)</t>
    </r>
  </si>
  <si>
    <r>
      <t xml:space="preserve">Overhead Labour Cost 
</t>
    </r>
    <r>
      <rPr>
        <b/>
        <i/>
        <sz val="11"/>
        <color rgb="FFFFFFFF"/>
        <rFont val="Segoe UI Semilight"/>
        <family val="2"/>
      </rPr>
      <t>($)</t>
    </r>
  </si>
  <si>
    <r>
      <t xml:space="preserve">Volume
Cost 
</t>
    </r>
    <r>
      <rPr>
        <b/>
        <i/>
        <sz val="11"/>
        <color rgb="FFFFFFFF"/>
        <rFont val="Segoe UI Semilight"/>
        <family val="2"/>
      </rPr>
      <t>($)</t>
    </r>
  </si>
  <si>
    <r>
      <t xml:space="preserve">Total Pallet Cost 
</t>
    </r>
    <r>
      <rPr>
        <b/>
        <i/>
        <sz val="11"/>
        <color rgb="FFFFFFFF"/>
        <rFont val="Segoe UI Semilight"/>
        <family val="2"/>
      </rPr>
      <t>($)</t>
    </r>
  </si>
  <si>
    <r>
      <t xml:space="preserve">Total Building Cost
</t>
    </r>
    <r>
      <rPr>
        <b/>
        <i/>
        <sz val="11"/>
        <color rgb="FFFFFFFF"/>
        <rFont val="Segoe UI Semilight"/>
        <family val="2"/>
      </rPr>
      <t>($)</t>
    </r>
  </si>
  <si>
    <r>
      <t xml:space="preserve">Building Cost
</t>
    </r>
    <r>
      <rPr>
        <b/>
        <i/>
        <sz val="11"/>
        <color rgb="FFFFFFFF"/>
        <rFont val="Segoe UI Semilight"/>
        <family val="2"/>
      </rPr>
      <t>($)</t>
    </r>
  </si>
  <si>
    <r>
      <t xml:space="preserve">Pallet Cost 
</t>
    </r>
    <r>
      <rPr>
        <b/>
        <i/>
        <sz val="11"/>
        <color rgb="FFFFFFFF"/>
        <rFont val="Segoe UI Semilight"/>
        <family val="2"/>
      </rPr>
      <t>($)</t>
    </r>
  </si>
  <si>
    <r>
      <t xml:space="preserve">Volume Cost
</t>
    </r>
    <r>
      <rPr>
        <b/>
        <i/>
        <sz val="11"/>
        <color rgb="FFFFFFFF"/>
        <rFont val="Segoe UI Semilight"/>
        <family val="2"/>
      </rPr>
      <t>($)</t>
    </r>
  </si>
  <si>
    <r>
      <t xml:space="preserve">Total Equipment Cost
</t>
    </r>
    <r>
      <rPr>
        <b/>
        <i/>
        <sz val="11"/>
        <color rgb="FFFFFFFF"/>
        <rFont val="Segoe UI Semilight"/>
        <family val="2"/>
      </rPr>
      <t>($)</t>
    </r>
  </si>
  <si>
    <r>
      <t xml:space="preserve">Total Vehicle Cost
</t>
    </r>
    <r>
      <rPr>
        <b/>
        <i/>
        <sz val="11"/>
        <color rgb="FFFFFFFF"/>
        <rFont val="Segoe UI Semilight"/>
        <family val="2"/>
      </rPr>
      <t>($)</t>
    </r>
  </si>
  <si>
    <r>
      <t xml:space="preserve">Business Cost 
</t>
    </r>
    <r>
      <rPr>
        <b/>
        <i/>
        <sz val="11"/>
        <color rgb="FFFFFFFF"/>
        <rFont val="Segoe UI Semilight"/>
        <family val="2"/>
      </rPr>
      <t>($)</t>
    </r>
  </si>
  <si>
    <r>
      <t xml:space="preserve">Building Cost 
</t>
    </r>
    <r>
      <rPr>
        <b/>
        <i/>
        <sz val="11"/>
        <color rgb="FFFFFFFF"/>
        <rFont val="Segoe UI Semilight"/>
        <family val="2"/>
      </rPr>
      <t>($)</t>
    </r>
  </si>
  <si>
    <r>
      <t xml:space="preserve">Volume Cost 
</t>
    </r>
    <r>
      <rPr>
        <b/>
        <i/>
        <sz val="11"/>
        <color rgb="FFFFFFFF"/>
        <rFont val="Segoe UI Semilight"/>
        <family val="2"/>
      </rPr>
      <t>($)</t>
    </r>
  </si>
  <si>
    <r>
      <t xml:space="preserve">Total Overhead Cost 
</t>
    </r>
    <r>
      <rPr>
        <b/>
        <i/>
        <sz val="11"/>
        <color rgb="FFFFFFFF"/>
        <rFont val="Segoe UI Semilight"/>
        <family val="2"/>
      </rPr>
      <t>($)</t>
    </r>
  </si>
  <si>
    <r>
      <t xml:space="preserve">Return and Miscellaneous Revenue
</t>
    </r>
    <r>
      <rPr>
        <b/>
        <i/>
        <sz val="11"/>
        <color rgb="FFFFFFFF"/>
        <rFont val="Segoe UI Semilight"/>
        <family val="2"/>
      </rPr>
      <t>($)</t>
    </r>
  </si>
  <si>
    <r>
      <t xml:space="preserve">Direct and Collector Labour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</si>
  <si>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Overhead Labour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</si>
  <si>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Building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</si>
  <si>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Equipment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</si>
  <si>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Vehicle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</si>
  <si>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Overhead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</si>
  <si>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Return and Miscellaneous Revenue
</t>
    </r>
    <r>
      <rPr>
        <b/>
        <i/>
        <sz val="11"/>
        <color rgb="FFFFFFFF"/>
        <rFont val="Segoe UI Semilight"/>
        <family val="2"/>
      </rPr>
      <t>(¢/container)</t>
    </r>
  </si>
  <si>
    <r>
      <t>Variable Rate (</t>
    </r>
    <r>
      <rPr>
        <b/>
        <i/>
        <sz val="11"/>
        <color rgb="FFFFFFFF"/>
        <rFont val="Segoe UI Semilight"/>
        <family val="2"/>
      </rPr>
      <t>¢/container</t>
    </r>
    <r>
      <rPr>
        <b/>
        <sz val="11"/>
        <color rgb="FFFFFFFF"/>
        <rFont val="Segoe UI Semilight"/>
        <family val="2"/>
      </rPr>
      <t>)</t>
    </r>
  </si>
  <si>
    <r>
      <t xml:space="preserve">Revenue Surplus / Shortfall
</t>
    </r>
    <r>
      <rPr>
        <b/>
        <i/>
        <sz val="11"/>
        <color rgb="FFFFFFFF"/>
        <rFont val="Segoe UI Semilight"/>
        <family val="2"/>
      </rPr>
      <t>($)</t>
    </r>
  </si>
  <si>
    <r>
      <t xml:space="preserve">Pre-Depot Viability Target Year Handling Commissions 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</si>
  <si>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Current Pre-Depot Viability Handling Commissions 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</si>
  <si>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Deposits 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</si>
  <si>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Avg HC per Container
</t>
    </r>
    <r>
      <rPr>
        <i/>
        <sz val="11"/>
        <color rgb="FFFFFFFF"/>
        <rFont val="Segoe UI Semilight"/>
        <family val="2"/>
      </rPr>
      <t>(cents)</t>
    </r>
  </si>
  <si>
    <r>
      <t xml:space="preserve">DVHC Addition </t>
    </r>
    <r>
      <rPr>
        <i/>
        <sz val="11"/>
        <color rgb="FFFFFFFF"/>
        <rFont val="Segoe UI Semilight"/>
        <family val="2"/>
      </rPr>
      <t>($)</t>
    </r>
  </si>
  <si>
    <r>
      <t xml:space="preserve">Proposed Target Year Handling Commissions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</si>
  <si>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Target Year Volume, With Depot Viability HC
</t>
    </r>
    <r>
      <rPr>
        <b/>
        <i/>
        <sz val="11"/>
        <color rgb="FFFFFFFF"/>
        <rFont val="Segoe UI Semilight"/>
        <family val="2"/>
      </rPr>
      <t>(14.7% of total)</t>
    </r>
  </si>
  <si>
    <r>
      <t xml:space="preserve">Target Year Volume, Without Depot Viability HC
</t>
    </r>
    <r>
      <rPr>
        <b/>
        <i/>
        <sz val="11"/>
        <color rgb="FFFFFFFF"/>
        <rFont val="Segoe UI Semilight"/>
        <family val="2"/>
      </rPr>
      <t>(85.3% of total)</t>
    </r>
  </si>
  <si>
    <r>
      <t>Revenue, 
1.5-cent increase only
(14.7% of total)</t>
    </r>
    <r>
      <rPr>
        <b/>
        <i/>
        <sz val="11"/>
        <color rgb="FFFFFFFF"/>
        <rFont val="Segoe UI Semilight"/>
        <family val="2"/>
      </rPr>
      <t xml:space="preserve">
(1.5 cents * (f))</t>
    </r>
  </si>
  <si>
    <r>
      <t xml:space="preserve">Remaining Forecast Group Revenue Requirement
</t>
    </r>
    <r>
      <rPr>
        <b/>
        <i/>
        <sz val="11"/>
        <color rgb="FFFFFFFF"/>
        <rFont val="Segoe UI Semilight"/>
        <family val="2"/>
      </rPr>
      <t>((c) - (h))</t>
    </r>
  </si>
  <si>
    <r>
      <t xml:space="preserve">New Base Proposed Target Year HC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</si>
  <si>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New HC for first 1.5M containers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</si>
  <si>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Target Year Handling Commissions 
</t>
    </r>
    <r>
      <rPr>
        <b/>
        <i/>
        <sz val="11"/>
        <color rgb="FFFFFFFF"/>
        <rFont val="Segoe UI Semilight"/>
        <family val="2"/>
      </rPr>
      <t>(¢/container)</t>
    </r>
  </si>
  <si>
    <r>
      <t xml:space="preserve">Current Handling Commissions 
</t>
    </r>
    <r>
      <rPr>
        <b/>
        <i/>
        <sz val="11"/>
        <color rgb="FFFFFFFF"/>
        <rFont val="Segoe UI Semilight"/>
        <family val="2"/>
      </rPr>
      <t>(¢/container)</t>
    </r>
  </si>
  <si>
    <t>Q4</t>
  </si>
  <si>
    <t xml:space="preserve">See "Schedule 9" for the Buildings Allocators and "Schedule 2" for the Total Volume Allocators &amp; Total Container Pallets Allocators </t>
  </si>
  <si>
    <t>See "Schedule 3" for the Total Cost Allocators, "Schedule 9" for the Buildings Allocators and "Schedule 2" for the Total Volume Allocators</t>
  </si>
  <si>
    <t>AUR 2021 from "HCR Model - 2021 Annual Update - 2022 Methodology"</t>
  </si>
  <si>
    <t>Orig</t>
  </si>
  <si>
    <t>Target Year Handling Commissions 
(¢/container)</t>
  </si>
  <si>
    <t>Change in Volume</t>
  </si>
  <si>
    <t>Change in HCS</t>
  </si>
  <si>
    <t>Gain/ loss containers returned or lost</t>
  </si>
  <si>
    <t>Gain/ loss on HCs rate on act cont</t>
  </si>
  <si>
    <t>Change in RR</t>
  </si>
  <si>
    <t>With Actual Volumes</t>
  </si>
  <si>
    <t>Actual Volumes Results</t>
  </si>
  <si>
    <t>Change from Actuals</t>
  </si>
  <si>
    <t>Net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</si>
</sst>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  <numFmt numFmtId="165" formatCode="_(* #,##0_);_(* \(#,##0\);_(* &quot;-&quot;_);_(@_)"/>
    <numFmt numFmtId="166" formatCode="_-* #,##0_-;\-* #,##0_-;_-* &quot;-&quot;??_-;_-@_-"/>
    <numFmt numFmtId="167" formatCode="_(* #,##0.00_);_(* \(#,##0.00\);_(* &quot;-&quot;??_);_(@_)"/>
    <numFmt numFmtId="168" formatCode="&quot;$&quot;#,##0_);\(&quot;$&quot;#,##0\)"/>
    <numFmt numFmtId="169" formatCode="_-&quot;$&quot;* #,##0_-;\-&quot;$&quot;* #,##0_-;_-&quot;$&quot;* &quot;-&quot;??_-;_-@_-"/>
    <numFmt numFmtId="170" formatCode="&quot;$&quot;* #,##0_);[Red]&quot;$&quot;* \(#,##0\)"/>
    <numFmt numFmtId="171" formatCode="_(* #,##0_);_(* \(#,##0\);_(* &quot;-&quot;??_);_(@_)"/>
    <numFmt numFmtId="172" formatCode="0.0%"/>
    <numFmt numFmtId="173" formatCode="[$-409]mmm\-yy;@"/>
    <numFmt numFmtId="174" formatCode="&quot;$&quot;#,##0_);[Red]\(&quot;$&quot;#,##0\)"/>
    <numFmt numFmtId="175" formatCode="0.00_);[Red]\(0.00\)"/>
    <numFmt numFmtId="176" formatCode="0.0"/>
    <numFmt numFmtId="177" formatCode="#,##0.000;[Red]\-#,##0.000"/>
    <numFmt numFmtId="178" formatCode="#,##0.0;[Red]\-#,##0.0"/>
    <numFmt numFmtId="179" formatCode="&quot;$&quot;#,##0.00_);[Red]\(&quot;$&quot;#,##0.00\)"/>
    <numFmt numFmtId="180" formatCode="_(&quot;$&quot;* #,##0_);_(&quot;$&quot;* \(#,##0\);_(&quot;$&quot;* &quot;-&quot;??_);_(@_)"/>
    <numFmt numFmtId="181" formatCode="0.0000_);[Red]\(0.0000\)"/>
    <numFmt numFmtId="182" formatCode="&quot;$&quot;#,##0.00_);\(&quot;$&quot;#,##0.00\)"/>
    <numFmt numFmtId="183" formatCode="* #,##0.00_)%;[Red]* \(#,##0.00\)%"/>
    <numFmt numFmtId="184" formatCode="[$-409]d\-mmm\-yy;@"/>
    <numFmt numFmtId="185" formatCode="0.0000"/>
    <numFmt numFmtId="186" formatCode="&quot;$&quot;* #,##0.00_);[Red]&quot;$&quot;* \(#,##0.00\)"/>
    <numFmt numFmtId="187" formatCode="&quot;$&quot;* #,##0.00_);[Red]&quot;$&quot;* \(\-#,##0.00\)"/>
    <numFmt numFmtId="188" formatCode="&quot;$&quot;* #,##0_);[Red]&quot;$&quot;* \(\-#,##0\)"/>
    <numFmt numFmtId="189" formatCode="0.000"/>
    <numFmt numFmtId="190" formatCode="&quot;$&quot;* #,##0.000_);[Red]&quot;$&quot;* \(#,##0.000\)"/>
    <numFmt numFmtId="191" formatCode="#,##0_ ;\-#,##0\ "/>
    <numFmt numFmtId="192" formatCode="#,##0.000;\-#,##0.000"/>
    <numFmt numFmtId="193" formatCode="&quot;$&quot;#,##0.00"/>
    <numFmt numFmtId="194" formatCode="0.0000%"/>
    <numFmt numFmtId="195" formatCode="#,##0.0000000000_ ;[Red]\-#,##0.0000000000\ "/>
    <numFmt numFmtId="196" formatCode="#,##0.000_ ;[Red]\-#,##0.000\ "/>
  </numFmts>
  <fonts count="31" x14ac:knownFonts="1"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</font>
    <font>
      <sz val="11"/>
      <name val="Segoe UI Semilight"/>
      <family val="2"/>
      <scheme val="minor"/>
    </font>
    <font>
      <b/>
      <sz val="11"/>
      <color theme="0"/>
      <name val="Segoe UI Semibold"/>
      <family val="2"/>
      <scheme val="major"/>
    </font>
    <font>
      <sz val="11"/>
      <name val="Segoe UI Semilight"/>
      <family val="2"/>
    </font>
    <font>
      <sz val="11"/>
      <color rgb="FF000000"/>
      <name val="Segoe UI Semilight"/>
      <family val="2"/>
    </font>
    <font>
      <b/>
      <sz val="11"/>
      <name val="Segoe UI Semilight"/>
      <family val="2"/>
    </font>
    <font>
      <b/>
      <sz val="11"/>
      <color rgb="FF000000"/>
      <name val="Segoe UI Semilight"/>
      <family val="2"/>
    </font>
    <font>
      <b/>
      <sz val="11"/>
      <color rgb="FF107F8A"/>
      <name val="Segoe UI Semilight"/>
      <family val="2"/>
    </font>
    <font>
      <sz val="11"/>
      <color rgb="FF107F8A"/>
      <name val="Segoe UI Semilight"/>
      <family val="2"/>
    </font>
    <font>
      <sz val="11"/>
      <color rgb="FF0000FF"/>
      <name val="Segoe UI Semilight"/>
      <family val="2"/>
    </font>
    <font>
      <b/>
      <sz val="11"/>
      <color rgb="FFFFFFFF"/>
      <name val="Segoe UI Semilight"/>
      <family val="2"/>
    </font>
    <font>
      <sz val="11"/>
      <color rgb="FFFFFFFF"/>
      <name val="Segoe UI Semilight"/>
      <family val="2"/>
    </font>
    <font>
      <b/>
      <u/>
      <sz val="11"/>
      <color rgb="FFFFFFFF"/>
      <name val="Segoe UI Semilight"/>
      <family val="2"/>
    </font>
    <font>
      <sz val="11"/>
      <color rgb="FF0C3343"/>
      <name val="Segoe UI Semilight"/>
      <family val="2"/>
    </font>
    <font>
      <b/>
      <sz val="9"/>
      <color rgb="FFFFFFFF"/>
      <name val="Segoe UI Semilight"/>
      <family val="2"/>
    </font>
    <font>
      <b/>
      <u/>
      <sz val="11"/>
      <name val="Segoe UI Semilight"/>
      <family val="2"/>
    </font>
    <font>
      <i/>
      <sz val="11"/>
      <color rgb="FF000000"/>
      <name val="Segoe UI Semilight"/>
      <family val="2"/>
    </font>
    <font>
      <i/>
      <sz val="11"/>
      <name val="Segoe UI Semilight"/>
      <family val="2"/>
    </font>
    <font>
      <b/>
      <i/>
      <sz val="11"/>
      <color rgb="FFFFFFFF"/>
      <name val="Segoe UI Semilight"/>
      <family val="2"/>
    </font>
    <font>
      <sz val="11"/>
      <color rgb="FFFF0000"/>
      <name val="Segoe UI Semilight"/>
      <family val="2"/>
    </font>
    <font>
      <i/>
      <sz val="10"/>
      <color rgb="FF000000"/>
      <name val="Segoe UI Semilight"/>
      <family val="2"/>
    </font>
    <font>
      <sz val="9"/>
      <color rgb="FF000000"/>
      <name val="Century Gothic"/>
      <family val="2"/>
    </font>
    <font>
      <b/>
      <sz val="11"/>
      <color rgb="FF0000FF"/>
      <name val="Segoe UI Semilight"/>
      <family val="2"/>
    </font>
    <font>
      <i/>
      <sz val="10"/>
      <name val="Segoe UI Semilight"/>
      <family val="2"/>
    </font>
    <font>
      <i/>
      <sz val="11"/>
      <color rgb="FF808080"/>
      <name val="Segoe UI Semilight"/>
      <family val="2"/>
    </font>
    <font>
      <i/>
      <sz val="11"/>
      <color rgb="FFFFFFFF"/>
      <name val="Segoe UI Semilight"/>
      <family val="2"/>
    </font>
    <font>
      <sz val="11"/>
      <color rgb="FF0000E1"/>
      <name val="Segoe UI Semilight"/>
      <family val="2"/>
    </font>
    <font>
      <b/>
      <sz val="11"/>
      <color rgb="FFFF0000"/>
      <name val="Segoe UI Semilight"/>
      <family val="2"/>
    </font>
    <font>
      <b/>
      <sz val="11"/>
      <color theme="1"/>
      <name val="Segoe UI Semilight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0C3343"/>
        <bgColor rgb="FF000000"/>
      </patternFill>
    </fill>
    <fill>
      <patternFill patternType="solid">
        <fgColor rgb="FFEF5A27"/>
        <bgColor rgb="FF000000"/>
      </patternFill>
    </fill>
    <fill>
      <patternFill patternType="solid">
        <fgColor rgb="FF124E67"/>
        <bgColor rgb="FF000000"/>
      </patternFill>
    </fill>
    <fill>
      <patternFill patternType="solid">
        <fgColor rgb="FF107F8A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E8E8E8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0F3C4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5" tint="0.749992370372631"/>
        <bgColor rgb="FF000000"/>
      </patternFill>
    </fill>
  </fills>
  <borders count="32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BFBFBF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/>
      <bottom style="thin">
        <color indexed="64"/>
      </bottom>
      <diagonal/>
    </border>
    <border>
      <left/>
      <right style="thin">
        <color rgb="FFBFBFBF"/>
      </right>
      <top/>
      <bottom style="medium">
        <color rgb="FFBFBFBF"/>
      </bottom>
      <diagonal/>
    </border>
    <border>
      <left/>
      <right style="thin">
        <color rgb="FFBFBFBF"/>
      </right>
      <top style="thin">
        <color rgb="FFBFBFBF"/>
      </top>
      <bottom style="medium">
        <color rgb="FFBFBFBF"/>
      </bottom>
      <diagonal/>
    </border>
    <border>
      <left/>
      <right/>
      <top style="thin">
        <color rgb="FFBFBFBF"/>
      </top>
      <bottom style="medium">
        <color rgb="FFBFBFBF"/>
      </bottom>
      <diagonal/>
    </border>
    <border>
      <left/>
      <right/>
      <top style="thin">
        <color indexed="64"/>
      </top>
      <bottom style="medium">
        <color rgb="FFBFBFBF"/>
      </bottom>
      <diagonal/>
    </border>
    <border>
      <left/>
      <right style="thin">
        <color rgb="FFBFBFBF"/>
      </right>
      <top style="thin">
        <color indexed="64"/>
      </top>
      <bottom style="medium">
        <color rgb="FFBFBFBF"/>
      </bottom>
      <diagonal/>
    </border>
    <border>
      <left/>
      <right/>
      <top/>
      <bottom style="medium">
        <color rgb="FFD9D9D9"/>
      </bottom>
      <diagonal/>
    </border>
    <border>
      <left style="thin">
        <color rgb="FFBFBFBF"/>
      </left>
      <right/>
      <top/>
      <bottom style="thin">
        <color indexed="64"/>
      </bottom>
      <diagonal/>
    </border>
    <border>
      <left style="thin">
        <color rgb="FFBFBFBF"/>
      </left>
      <right/>
      <top/>
      <bottom style="medium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/>
      <top style="thin">
        <color indexed="64"/>
      </top>
      <bottom/>
      <diagonal/>
    </border>
    <border>
      <left/>
      <right/>
      <top style="thin">
        <color rgb="FFFFFFFF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4" fillId="4" borderId="1">
      <alignment horizontal="center" vertical="center" wrapText="1"/>
    </xf>
    <xf numFmtId="40" fontId="3" fillId="0" borderId="0"/>
  </cellStyleXfs>
  <cellXfs count="904">
    <xf numFmtId="0" fontId="0" fillId="0" borderId="0" xfId="0"/>
    <xf numFmtId="0" fontId="0" fillId="2" borderId="0" xfId="0" applyFill="1"/>
    <xf numFmtId="0" fontId="0" fillId="3" borderId="0" xfId="0" applyFill="1"/>
    <xf numFmtId="39" fontId="6" fillId="5" borderId="5" xfId="1" applyNumberFormat="1" applyFont="1" applyFill="1" applyBorder="1"/>
    <xf numFmtId="39" fontId="6" fillId="6" borderId="5" xfId="1" applyNumberFormat="1" applyFont="1" applyFill="1" applyBorder="1"/>
    <xf numFmtId="183" fontId="2" fillId="5" borderId="5" xfId="0" applyNumberFormat="1" applyFont="1" applyFill="1" applyBorder="1"/>
    <xf numFmtId="170" fontId="8" fillId="5" borderId="0" xfId="0" applyNumberFormat="1" applyFont="1" applyFill="1"/>
    <xf numFmtId="170" fontId="8" fillId="6" borderId="0" xfId="0" applyNumberFormat="1" applyFont="1" applyFill="1"/>
    <xf numFmtId="165" fontId="8" fillId="6" borderId="0" xfId="0" applyNumberFormat="1" applyFont="1" applyFill="1" applyAlignment="1">
      <alignment vertical="center" wrapText="1"/>
    </xf>
    <xf numFmtId="166" fontId="8" fillId="5" borderId="7" xfId="0" applyNumberFormat="1" applyFont="1" applyFill="1" applyBorder="1" applyAlignment="1">
      <alignment vertical="center" wrapText="1"/>
    </xf>
    <xf numFmtId="0" fontId="7" fillId="5" borderId="0" xfId="0" applyFont="1" applyFill="1"/>
    <xf numFmtId="0" fontId="7" fillId="7" borderId="0" xfId="0" applyFont="1" applyFill="1"/>
    <xf numFmtId="0" fontId="7" fillId="5" borderId="0" xfId="0" applyFont="1" applyFill="1" applyAlignment="1">
      <alignment horizontal="center"/>
    </xf>
    <xf numFmtId="0" fontId="5" fillId="7" borderId="0" xfId="0" applyFont="1" applyFill="1"/>
    <xf numFmtId="0" fontId="7" fillId="7" borderId="0" xfId="0" applyFont="1" applyFill="1" applyAlignment="1">
      <alignment horizontal="center"/>
    </xf>
    <xf numFmtId="0" fontId="2" fillId="5" borderId="0" xfId="0" applyFont="1" applyFill="1"/>
    <xf numFmtId="0" fontId="5" fillId="5" borderId="0" xfId="0" applyFont="1" applyFill="1"/>
    <xf numFmtId="0" fontId="2" fillId="6" borderId="0" xfId="0" applyFont="1" applyFill="1"/>
    <xf numFmtId="0" fontId="2" fillId="5" borderId="0" xfId="0" applyFont="1" applyFill="1" applyAlignment="1">
      <alignment vertical="top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11" fillId="5" borderId="0" xfId="0" applyFont="1" applyFill="1" applyAlignment="1">
      <alignment horizontal="center" vertical="center"/>
    </xf>
    <xf numFmtId="0" fontId="2" fillId="7" borderId="0" xfId="0" applyFont="1" applyFill="1"/>
    <xf numFmtId="164" fontId="2" fillId="5" borderId="0" xfId="0" applyNumberFormat="1" applyFont="1" applyFill="1"/>
    <xf numFmtId="0" fontId="2" fillId="5" borderId="0" xfId="0" applyFont="1" applyFill="1" applyAlignment="1">
      <alignment horizontal="left"/>
    </xf>
    <xf numFmtId="165" fontId="2" fillId="5" borderId="0" xfId="0" applyNumberFormat="1" applyFont="1" applyFill="1"/>
    <xf numFmtId="165" fontId="2" fillId="7" borderId="0" xfId="0" applyNumberFormat="1" applyFont="1" applyFill="1"/>
    <xf numFmtId="10" fontId="2" fillId="5" borderId="0" xfId="0" applyNumberFormat="1" applyFont="1" applyFill="1"/>
    <xf numFmtId="0" fontId="7" fillId="5" borderId="0" xfId="0" applyFont="1" applyFill="1" applyAlignment="1">
      <alignment horizontal="center" vertical="top" wrapText="1"/>
    </xf>
    <xf numFmtId="0" fontId="7" fillId="5" borderId="2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top" wrapText="1"/>
    </xf>
    <xf numFmtId="0" fontId="12" fillId="5" borderId="0" xfId="0" applyFont="1" applyFill="1" applyAlignment="1">
      <alignment horizontal="center" vertical="top" wrapText="1"/>
    </xf>
    <xf numFmtId="0" fontId="12" fillId="7" borderId="0" xfId="0" applyFont="1" applyFill="1" applyAlignment="1">
      <alignment horizontal="center" vertical="top" wrapText="1"/>
    </xf>
    <xf numFmtId="10" fontId="7" fillId="5" borderId="0" xfId="0" applyNumberFormat="1" applyFont="1" applyFill="1" applyAlignment="1">
      <alignment horizontal="center" vertical="center" wrapText="1"/>
    </xf>
    <xf numFmtId="0" fontId="7" fillId="7" borderId="0" xfId="0" applyFont="1" applyFill="1" applyAlignment="1">
      <alignment vertical="top" wrapText="1"/>
    </xf>
    <xf numFmtId="0" fontId="7" fillId="0" borderId="0" xfId="0" applyFont="1"/>
    <xf numFmtId="166" fontId="12" fillId="9" borderId="0" xfId="4" applyFont="1" applyFill="1" applyBorder="1">
      <alignment horizontal="center" vertical="center" wrapText="1"/>
    </xf>
    <xf numFmtId="166" fontId="12" fillId="5" borderId="0" xfId="0" applyNumberFormat="1" applyFont="1" applyFill="1" applyAlignment="1">
      <alignment wrapText="1"/>
    </xf>
    <xf numFmtId="10" fontId="2" fillId="7" borderId="0" xfId="0" applyNumberFormat="1" applyFont="1" applyFill="1" applyAlignment="1">
      <alignment vertical="top" wrapText="1"/>
    </xf>
    <xf numFmtId="10" fontId="2" fillId="5" borderId="0" xfId="0" applyNumberFormat="1" applyFont="1" applyFill="1" applyAlignment="1">
      <alignment vertical="top" wrapText="1"/>
    </xf>
    <xf numFmtId="0" fontId="2" fillId="9" borderId="0" xfId="0" applyFont="1" applyFill="1"/>
    <xf numFmtId="10" fontId="12" fillId="5" borderId="0" xfId="0" applyNumberFormat="1" applyFont="1" applyFill="1" applyAlignment="1">
      <alignment vertical="top" wrapText="1"/>
    </xf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/>
    </xf>
    <xf numFmtId="0" fontId="14" fillId="9" borderId="0" xfId="0" applyFont="1" applyFill="1" applyAlignment="1">
      <alignment vertical="center"/>
    </xf>
    <xf numFmtId="0" fontId="13" fillId="9" borderId="10" xfId="0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7" fillId="9" borderId="0" xfId="0" applyFont="1" applyFill="1" applyAlignment="1">
      <alignment vertical="center"/>
    </xf>
    <xf numFmtId="0" fontId="15" fillId="9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166" fontId="12" fillId="9" borderId="0" xfId="0" applyNumberFormat="1" applyFont="1" applyFill="1" applyAlignment="1">
      <alignment vertical="center"/>
    </xf>
    <xf numFmtId="0" fontId="13" fillId="9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wrapText="1"/>
    </xf>
    <xf numFmtId="166" fontId="7" fillId="7" borderId="0" xfId="0" applyNumberFormat="1" applyFont="1" applyFill="1" applyAlignment="1">
      <alignment horizontal="center" wrapText="1"/>
    </xf>
    <xf numFmtId="0" fontId="5" fillId="7" borderId="0" xfId="0" applyFont="1" applyFill="1" applyAlignment="1">
      <alignment horizontal="center"/>
    </xf>
    <xf numFmtId="0" fontId="13" fillId="9" borderId="5" xfId="0" applyFont="1" applyFill="1" applyBorder="1" applyAlignment="1">
      <alignment vertical="center"/>
    </xf>
    <xf numFmtId="0" fontId="12" fillId="9" borderId="5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vertical="center" wrapText="1"/>
    </xf>
    <xf numFmtId="0" fontId="12" fillId="5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/>
    </xf>
    <xf numFmtId="0" fontId="12" fillId="9" borderId="11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3" fillId="9" borderId="12" xfId="0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 vertical="top" wrapText="1"/>
    </xf>
    <xf numFmtId="167" fontId="12" fillId="5" borderId="0" xfId="0" applyNumberFormat="1" applyFont="1" applyFill="1" applyAlignment="1">
      <alignment horizontal="center" vertical="center" wrapText="1"/>
    </xf>
    <xf numFmtId="0" fontId="13" fillId="9" borderId="0" xfId="0" applyFont="1" applyFill="1" applyAlignment="1">
      <alignment vertical="center" wrapText="1"/>
    </xf>
    <xf numFmtId="0" fontId="2" fillId="9" borderId="11" xfId="0" applyFont="1" applyFill="1" applyBorder="1" applyAlignment="1">
      <alignment vertical="center"/>
    </xf>
    <xf numFmtId="167" fontId="12" fillId="7" borderId="0" xfId="0" applyNumberFormat="1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top" wrapText="1"/>
    </xf>
    <xf numFmtId="0" fontId="12" fillId="9" borderId="0" xfId="0" applyFont="1" applyFill="1" applyAlignment="1">
      <alignment horizontal="center" vertical="center" wrapText="1"/>
    </xf>
    <xf numFmtId="0" fontId="7" fillId="9" borderId="0" xfId="0" applyFont="1" applyFill="1" applyAlignment="1">
      <alignment horizontal="center"/>
    </xf>
    <xf numFmtId="0" fontId="5" fillId="9" borderId="0" xfId="0" applyFont="1" applyFill="1"/>
    <xf numFmtId="0" fontId="2" fillId="5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166" fontId="12" fillId="8" borderId="13" xfId="0" applyNumberFormat="1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166" fontId="12" fillId="8" borderId="4" xfId="0" applyNumberFormat="1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168" fontId="2" fillId="5" borderId="0" xfId="0" applyNumberFormat="1" applyFont="1" applyFill="1" applyAlignment="1">
      <alignment horizontal="center" vertical="center"/>
    </xf>
    <xf numFmtId="164" fontId="12" fillId="8" borderId="10" xfId="0" applyNumberFormat="1" applyFont="1" applyFill="1" applyBorder="1" applyAlignment="1">
      <alignment horizontal="center" vertical="center"/>
    </xf>
    <xf numFmtId="164" fontId="12" fillId="8" borderId="0" xfId="0" applyNumberFormat="1" applyFont="1" applyFill="1" applyAlignment="1">
      <alignment horizontal="center" vertical="center"/>
    </xf>
    <xf numFmtId="164" fontId="12" fillId="8" borderId="10" xfId="0" applyNumberFormat="1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169" fontId="12" fillId="8" borderId="0" xfId="0" applyNumberFormat="1" applyFont="1" applyFill="1" applyAlignment="1">
      <alignment horizontal="center" vertical="center"/>
    </xf>
    <xf numFmtId="169" fontId="12" fillId="8" borderId="10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65" fontId="12" fillId="8" borderId="2" xfId="0" applyNumberFormat="1" applyFont="1" applyFill="1" applyBorder="1" applyAlignment="1">
      <alignment horizontal="center" vertical="center"/>
    </xf>
    <xf numFmtId="165" fontId="12" fillId="8" borderId="0" xfId="0" applyNumberFormat="1" applyFont="1" applyFill="1" applyAlignment="1">
      <alignment horizontal="center" vertical="center"/>
    </xf>
    <xf numFmtId="165" fontId="12" fillId="8" borderId="10" xfId="0" applyNumberFormat="1" applyFont="1" applyFill="1" applyBorder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  <xf numFmtId="165" fontId="2" fillId="7" borderId="0" xfId="0" applyNumberFormat="1" applyFont="1" applyFill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165" fontId="12" fillId="8" borderId="0" xfId="0" applyNumberFormat="1" applyFont="1" applyFill="1" applyAlignment="1">
      <alignment horizontal="center" vertical="center" wrapText="1"/>
    </xf>
    <xf numFmtId="165" fontId="12" fillId="8" borderId="10" xfId="0" applyNumberFormat="1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3" fillId="8" borderId="5" xfId="0" applyFont="1" applyFill="1" applyBorder="1" applyAlignment="1">
      <alignment horizontal="center" vertical="center" wrapText="1"/>
    </xf>
    <xf numFmtId="164" fontId="12" fillId="8" borderId="5" xfId="0" applyNumberFormat="1" applyFont="1" applyFill="1" applyBorder="1" applyAlignment="1">
      <alignment horizontal="center" vertical="center" wrapText="1"/>
    </xf>
    <xf numFmtId="167" fontId="12" fillId="8" borderId="5" xfId="0" applyNumberFormat="1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167" fontId="12" fillId="8" borderId="11" xfId="0" applyNumberFormat="1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164" fontId="12" fillId="8" borderId="0" xfId="0" applyNumberFormat="1" applyFont="1" applyFill="1" applyAlignment="1">
      <alignment horizontal="center" vertical="center" wrapText="1"/>
    </xf>
    <xf numFmtId="164" fontId="12" fillId="5" borderId="0" xfId="0" applyNumberFormat="1" applyFont="1" applyFill="1" applyAlignment="1">
      <alignment horizontal="center" vertical="center" wrapText="1"/>
    </xf>
    <xf numFmtId="164" fontId="12" fillId="7" borderId="0" xfId="0" applyNumberFormat="1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  <xf numFmtId="167" fontId="12" fillId="8" borderId="12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167" fontId="12" fillId="8" borderId="10" xfId="0" applyNumberFormat="1" applyFont="1" applyFill="1" applyBorder="1" applyAlignment="1">
      <alignment horizontal="center" vertical="center" wrapText="1"/>
    </xf>
    <xf numFmtId="164" fontId="7" fillId="5" borderId="0" xfId="0" applyNumberFormat="1" applyFont="1" applyFill="1" applyAlignment="1">
      <alignment horizontal="center" vertical="center" wrapText="1"/>
    </xf>
    <xf numFmtId="164" fontId="7" fillId="7" borderId="0" xfId="0" applyNumberFormat="1" applyFont="1" applyFill="1" applyAlignment="1">
      <alignment horizontal="center" vertical="center" wrapText="1"/>
    </xf>
    <xf numFmtId="166" fontId="12" fillId="8" borderId="0" xfId="0" applyNumberFormat="1" applyFont="1" applyFill="1" applyAlignment="1">
      <alignment horizontal="center" vertical="center" wrapText="1"/>
    </xf>
    <xf numFmtId="166" fontId="12" fillId="8" borderId="0" xfId="0" applyNumberFormat="1" applyFont="1" applyFill="1" applyAlignment="1">
      <alignment vertical="center" wrapText="1"/>
    </xf>
    <xf numFmtId="0" fontId="2" fillId="5" borderId="0" xfId="0" applyFont="1" applyFill="1" applyAlignment="1">
      <alignment vertical="center"/>
    </xf>
    <xf numFmtId="0" fontId="9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vertical="center"/>
    </xf>
    <xf numFmtId="0" fontId="13" fillId="5" borderId="15" xfId="0" applyFont="1" applyFill="1" applyBorder="1" applyAlignment="1">
      <alignment vertical="center"/>
    </xf>
    <xf numFmtId="166" fontId="9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6" xfId="0" quotePrefix="1" applyFont="1" applyFill="1" applyBorder="1" applyAlignment="1">
      <alignment horizontal="center" vertical="center"/>
    </xf>
    <xf numFmtId="166" fontId="9" fillId="5" borderId="8" xfId="0" applyNumberFormat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7" borderId="0" xfId="0" applyFont="1" applyFill="1" applyAlignment="1">
      <alignment vertical="center"/>
    </xf>
    <xf numFmtId="166" fontId="9" fillId="5" borderId="0" xfId="0" applyNumberFormat="1" applyFont="1" applyFill="1" applyAlignment="1">
      <alignment horizontal="center" vertical="center"/>
    </xf>
    <xf numFmtId="0" fontId="9" fillId="5" borderId="0" xfId="0" quotePrefix="1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2" fillId="5" borderId="15" xfId="0" applyFont="1" applyFill="1" applyBorder="1" applyAlignment="1">
      <alignment vertical="center"/>
    </xf>
    <xf numFmtId="166" fontId="9" fillId="5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vertical="center"/>
    </xf>
    <xf numFmtId="0" fontId="9" fillId="5" borderId="10" xfId="0" applyFont="1" applyFill="1" applyBorder="1" applyAlignment="1">
      <alignment horizontal="center" vertical="center"/>
    </xf>
    <xf numFmtId="168" fontId="2" fillId="5" borderId="0" xfId="0" applyNumberFormat="1" applyFont="1" applyFill="1" applyAlignment="1">
      <alignment vertical="center"/>
    </xf>
    <xf numFmtId="0" fontId="11" fillId="5" borderId="10" xfId="0" applyFont="1" applyFill="1" applyBorder="1" applyAlignment="1">
      <alignment horizontal="center" vertical="center"/>
    </xf>
    <xf numFmtId="164" fontId="9" fillId="5" borderId="10" xfId="0" applyNumberFormat="1" applyFont="1" applyFill="1" applyBorder="1" applyAlignment="1">
      <alignment horizontal="center" vertical="center"/>
    </xf>
    <xf numFmtId="164" fontId="9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164" fontId="9" fillId="5" borderId="16" xfId="0" applyNumberFormat="1" applyFont="1" applyFill="1" applyBorder="1" applyAlignment="1">
      <alignment horizontal="center" vertical="center"/>
    </xf>
    <xf numFmtId="164" fontId="2" fillId="5" borderId="0" xfId="0" applyNumberFormat="1" applyFont="1" applyFill="1" applyAlignment="1">
      <alignment vertical="center"/>
    </xf>
    <xf numFmtId="165" fontId="7" fillId="7" borderId="0" xfId="0" applyNumberFormat="1" applyFont="1" applyFill="1" applyAlignment="1">
      <alignment horizontal="center" vertical="center"/>
    </xf>
    <xf numFmtId="0" fontId="17" fillId="5" borderId="15" xfId="0" applyFont="1" applyFill="1" applyBorder="1" applyAlignment="1">
      <alignment vertical="center"/>
    </xf>
    <xf numFmtId="0" fontId="17" fillId="5" borderId="10" xfId="0" applyFont="1" applyFill="1" applyBorder="1" applyAlignment="1">
      <alignment vertical="center"/>
    </xf>
    <xf numFmtId="164" fontId="5" fillId="5" borderId="0" xfId="0" applyNumberFormat="1" applyFont="1" applyFill="1" applyAlignment="1">
      <alignment vertical="center"/>
    </xf>
    <xf numFmtId="0" fontId="9" fillId="5" borderId="15" xfId="0" applyFont="1" applyFill="1" applyBorder="1" applyAlignment="1">
      <alignment horizont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vertical="center"/>
    </xf>
    <xf numFmtId="166" fontId="12" fillId="10" borderId="0" xfId="0" applyNumberFormat="1" applyFont="1" applyFill="1" applyAlignment="1">
      <alignment horizontal="center" vertical="center"/>
    </xf>
    <xf numFmtId="0" fontId="12" fillId="10" borderId="0" xfId="0" applyFont="1" applyFill="1" applyAlignment="1">
      <alignment horizontal="center" vertical="center" wrapText="1"/>
    </xf>
    <xf numFmtId="166" fontId="12" fillId="10" borderId="2" xfId="0" applyNumberFormat="1" applyFont="1" applyFill="1" applyBorder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13" fillId="6" borderId="10" xfId="0" applyFont="1" applyFill="1" applyBorder="1" applyAlignment="1">
      <alignment vertical="center"/>
    </xf>
    <xf numFmtId="166" fontId="9" fillId="6" borderId="2" xfId="0" applyNumberFormat="1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2" xfId="0" quotePrefix="1" applyFont="1" applyFill="1" applyBorder="1" applyAlignment="1">
      <alignment horizontal="center" vertical="center"/>
    </xf>
    <xf numFmtId="166" fontId="9" fillId="6" borderId="0" xfId="0" applyNumberFormat="1" applyFont="1" applyFill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5" xfId="0" applyFont="1" applyFill="1" applyBorder="1"/>
    <xf numFmtId="166" fontId="12" fillId="11" borderId="5" xfId="0" applyNumberFormat="1" applyFont="1" applyFill="1" applyBorder="1" applyAlignment="1">
      <alignment wrapText="1"/>
    </xf>
    <xf numFmtId="0" fontId="13" fillId="11" borderId="5" xfId="0" applyFont="1" applyFill="1" applyBorder="1"/>
    <xf numFmtId="0" fontId="13" fillId="5" borderId="0" xfId="0" applyFont="1" applyFill="1"/>
    <xf numFmtId="0" fontId="8" fillId="5" borderId="0" xfId="0" applyFont="1" applyFill="1"/>
    <xf numFmtId="0" fontId="8" fillId="6" borderId="0" xfId="0" applyFont="1" applyFill="1"/>
    <xf numFmtId="0" fontId="9" fillId="6" borderId="0" xfId="0" applyFont="1" applyFill="1" applyAlignment="1">
      <alignment horizontal="center"/>
    </xf>
    <xf numFmtId="0" fontId="5" fillId="6" borderId="0" xfId="0" applyFont="1" applyFill="1"/>
    <xf numFmtId="0" fontId="7" fillId="6" borderId="0" xfId="0" applyFont="1" applyFill="1"/>
    <xf numFmtId="0" fontId="2" fillId="6" borderId="10" xfId="0" applyFont="1" applyFill="1" applyBorder="1"/>
    <xf numFmtId="0" fontId="2" fillId="6" borderId="2" xfId="0" applyFont="1" applyFill="1" applyBorder="1"/>
    <xf numFmtId="0" fontId="7" fillId="6" borderId="10" xfId="0" applyFont="1" applyFill="1" applyBorder="1"/>
    <xf numFmtId="37" fontId="2" fillId="6" borderId="0" xfId="1" applyNumberFormat="1" applyFont="1" applyFill="1" applyBorder="1"/>
    <xf numFmtId="170" fontId="5" fillId="6" borderId="0" xfId="2" applyNumberFormat="1" applyFont="1" applyFill="1" applyBorder="1"/>
    <xf numFmtId="170" fontId="5" fillId="6" borderId="10" xfId="2" applyNumberFormat="1" applyFont="1" applyFill="1" applyBorder="1"/>
    <xf numFmtId="168" fontId="2" fillId="5" borderId="0" xfId="0" applyNumberFormat="1" applyFont="1" applyFill="1"/>
    <xf numFmtId="166" fontId="5" fillId="6" borderId="10" xfId="0" applyNumberFormat="1" applyFont="1" applyFill="1" applyBorder="1"/>
    <xf numFmtId="165" fontId="2" fillId="6" borderId="0" xfId="0" applyNumberFormat="1" applyFont="1" applyFill="1"/>
    <xf numFmtId="0" fontId="18" fillId="6" borderId="0" xfId="0" applyFont="1" applyFill="1" applyAlignment="1">
      <alignment horizontal="right" wrapText="1"/>
    </xf>
    <xf numFmtId="165" fontId="19" fillId="6" borderId="0" xfId="0" applyNumberFormat="1" applyFont="1" applyFill="1"/>
    <xf numFmtId="165" fontId="19" fillId="6" borderId="2" xfId="0" applyNumberFormat="1" applyFont="1" applyFill="1" applyBorder="1"/>
    <xf numFmtId="0" fontId="7" fillId="6" borderId="0" xfId="0" applyFont="1" applyFill="1" applyAlignment="1">
      <alignment horizontal="center"/>
    </xf>
    <xf numFmtId="0" fontId="7" fillId="6" borderId="10" xfId="0" applyFont="1" applyFill="1" applyBorder="1" applyAlignment="1">
      <alignment horizontal="center"/>
    </xf>
    <xf numFmtId="164" fontId="5" fillId="5" borderId="0" xfId="0" applyNumberFormat="1" applyFont="1" applyFill="1"/>
    <xf numFmtId="164" fontId="5" fillId="7" borderId="0" xfId="0" applyNumberFormat="1" applyFont="1" applyFill="1"/>
    <xf numFmtId="0" fontId="19" fillId="6" borderId="10" xfId="0" applyFont="1" applyFill="1" applyBorder="1" applyAlignment="1">
      <alignment horizontal="left"/>
    </xf>
    <xf numFmtId="166" fontId="19" fillId="6" borderId="0" xfId="0" applyNumberFormat="1" applyFont="1" applyFill="1"/>
    <xf numFmtId="165" fontId="19" fillId="6" borderId="10" xfId="0" applyNumberFormat="1" applyFont="1" applyFill="1" applyBorder="1"/>
    <xf numFmtId="169" fontId="2" fillId="5" borderId="0" xfId="0" applyNumberFormat="1" applyFont="1" applyFill="1"/>
    <xf numFmtId="0" fontId="2" fillId="6" borderId="0" xfId="0" applyFont="1" applyFill="1" applyAlignment="1">
      <alignment horizontal="center"/>
    </xf>
    <xf numFmtId="166" fontId="2" fillId="6" borderId="0" xfId="0" applyNumberFormat="1" applyFont="1" applyFill="1"/>
    <xf numFmtId="171" fontId="2" fillId="6" borderId="0" xfId="0" applyNumberFormat="1" applyFont="1" applyFill="1"/>
    <xf numFmtId="40" fontId="5" fillId="6" borderId="0" xfId="5" applyFont="1" applyFill="1"/>
    <xf numFmtId="172" fontId="2" fillId="6" borderId="0" xfId="3" applyNumberFormat="1" applyFont="1" applyFill="1" applyBorder="1"/>
    <xf numFmtId="0" fontId="2" fillId="6" borderId="11" xfId="0" applyFont="1" applyFill="1" applyBorder="1" applyAlignment="1">
      <alignment horizontal="center" vertical="center"/>
    </xf>
    <xf numFmtId="40" fontId="5" fillId="6" borderId="10" xfId="5" applyFont="1" applyFill="1" applyBorder="1"/>
    <xf numFmtId="169" fontId="2" fillId="5" borderId="0" xfId="0" applyNumberFormat="1" applyFont="1" applyFill="1" applyAlignment="1">
      <alignment horizontal="justify" vertical="distributed"/>
    </xf>
    <xf numFmtId="169" fontId="2" fillId="7" borderId="0" xfId="0" applyNumberFormat="1" applyFont="1" applyFill="1" applyAlignment="1">
      <alignment horizontal="justify" vertical="distributed"/>
    </xf>
    <xf numFmtId="0" fontId="9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43" fontId="2" fillId="6" borderId="10" xfId="0" applyNumberFormat="1" applyFont="1" applyFill="1" applyBorder="1" applyAlignment="1">
      <alignment horizontal="center"/>
    </xf>
    <xf numFmtId="43" fontId="2" fillId="6" borderId="11" xfId="0" applyNumberFormat="1" applyFont="1" applyFill="1" applyBorder="1" applyAlignment="1">
      <alignment horizontal="center"/>
    </xf>
    <xf numFmtId="2" fontId="2" fillId="6" borderId="0" xfId="0" applyNumberFormat="1" applyFont="1" applyFill="1"/>
    <xf numFmtId="2" fontId="2" fillId="6" borderId="0" xfId="0" applyNumberFormat="1" applyFont="1" applyFill="1" applyAlignment="1">
      <alignment horizontal="right" vertical="center"/>
    </xf>
    <xf numFmtId="0" fontId="2" fillId="5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173" fontId="2" fillId="6" borderId="0" xfId="0" applyNumberFormat="1" applyFont="1" applyFill="1" applyAlignment="1">
      <alignment horizontal="center"/>
    </xf>
    <xf numFmtId="2" fontId="2" fillId="6" borderId="0" xfId="0" applyNumberFormat="1" applyFont="1" applyFill="1" applyAlignment="1">
      <alignment horizontal="center"/>
    </xf>
    <xf numFmtId="166" fontId="2" fillId="5" borderId="0" xfId="0" applyNumberFormat="1" applyFont="1" applyFill="1" applyAlignment="1">
      <alignment horizontal="center"/>
    </xf>
    <xf numFmtId="0" fontId="12" fillId="11" borderId="10" xfId="0" applyFont="1" applyFill="1" applyBorder="1" applyAlignment="1">
      <alignment horizontal="center"/>
    </xf>
    <xf numFmtId="0" fontId="12" fillId="11" borderId="11" xfId="0" applyFont="1" applyFill="1" applyBorder="1" applyAlignment="1">
      <alignment vertical="center" wrapText="1"/>
    </xf>
    <xf numFmtId="0" fontId="12" fillId="11" borderId="11" xfId="0" applyFont="1" applyFill="1" applyBorder="1" applyAlignment="1">
      <alignment horizontal="right" vertical="center"/>
    </xf>
    <xf numFmtId="167" fontId="12" fillId="11" borderId="0" xfId="0" applyNumberFormat="1" applyFont="1" applyFill="1" applyAlignment="1">
      <alignment horizontal="center" vertical="center" wrapText="1"/>
    </xf>
    <xf numFmtId="2" fontId="12" fillId="11" borderId="10" xfId="0" applyNumberFormat="1" applyFont="1" applyFill="1" applyBorder="1" applyAlignment="1">
      <alignment horizontal="right" vertical="center" wrapText="1"/>
    </xf>
    <xf numFmtId="2" fontId="12" fillId="11" borderId="0" xfId="0" applyNumberFormat="1" applyFont="1" applyFill="1" applyAlignment="1">
      <alignment horizontal="right" vertical="center" wrapText="1"/>
    </xf>
    <xf numFmtId="10" fontId="12" fillId="11" borderId="0" xfId="0" applyNumberFormat="1" applyFont="1" applyFill="1" applyAlignment="1">
      <alignment horizontal="center" vertical="center" wrapText="1"/>
    </xf>
    <xf numFmtId="164" fontId="7" fillId="5" borderId="0" xfId="0" applyNumberFormat="1" applyFont="1" applyFill="1" applyAlignment="1">
      <alignment horizontal="center" vertical="top" wrapText="1"/>
    </xf>
    <xf numFmtId="10" fontId="2" fillId="7" borderId="0" xfId="0" applyNumberFormat="1" applyFont="1" applyFill="1"/>
    <xf numFmtId="0" fontId="2" fillId="6" borderId="10" xfId="0" applyFont="1" applyFill="1" applyBorder="1" applyAlignment="1">
      <alignment horizontal="center"/>
    </xf>
    <xf numFmtId="0" fontId="2" fillId="7" borderId="0" xfId="0" applyFont="1" applyFill="1" applyAlignment="1">
      <alignment vertical="top" wrapText="1"/>
    </xf>
    <xf numFmtId="0" fontId="9" fillId="5" borderId="0" xfId="0" applyFont="1" applyFill="1" applyAlignment="1">
      <alignment horizontal="center"/>
    </xf>
    <xf numFmtId="0" fontId="10" fillId="5" borderId="0" xfId="0" applyFont="1" applyFill="1"/>
    <xf numFmtId="0" fontId="2" fillId="5" borderId="10" xfId="0" applyFont="1" applyFill="1" applyBorder="1"/>
    <xf numFmtId="170" fontId="5" fillId="5" borderId="2" xfId="2" applyNumberFormat="1" applyFont="1" applyFill="1" applyBorder="1"/>
    <xf numFmtId="40" fontId="5" fillId="5" borderId="10" xfId="5" applyFont="1" applyFill="1" applyBorder="1"/>
    <xf numFmtId="40" fontId="5" fillId="5" borderId="0" xfId="5" applyFont="1" applyFill="1"/>
    <xf numFmtId="170" fontId="5" fillId="5" borderId="10" xfId="2" applyNumberFormat="1" applyFont="1" applyFill="1" applyBorder="1"/>
    <xf numFmtId="172" fontId="2" fillId="5" borderId="0" xfId="3" applyNumberFormat="1" applyFont="1" applyFill="1" applyBorder="1"/>
    <xf numFmtId="0" fontId="2" fillId="5" borderId="0" xfId="0" applyFont="1" applyFill="1" applyAlignment="1">
      <alignment horizontal="left" vertical="center" wrapText="1" indent="1"/>
    </xf>
    <xf numFmtId="170" fontId="5" fillId="5" borderId="0" xfId="2" applyNumberFormat="1" applyFont="1" applyFill="1" applyBorder="1"/>
    <xf numFmtId="0" fontId="5" fillId="5" borderId="0" xfId="0" applyFont="1" applyFill="1" applyAlignment="1">
      <alignment horizontal="left" indent="1"/>
    </xf>
    <xf numFmtId="166" fontId="2" fillId="5" borderId="0" xfId="0" applyNumberFormat="1" applyFont="1" applyFill="1"/>
    <xf numFmtId="174" fontId="2" fillId="5" borderId="0" xfId="0" applyNumberFormat="1" applyFont="1" applyFill="1"/>
    <xf numFmtId="175" fontId="2" fillId="5" borderId="0" xfId="0" applyNumberFormat="1" applyFont="1" applyFill="1"/>
    <xf numFmtId="167" fontId="2" fillId="5" borderId="0" xfId="0" applyNumberFormat="1" applyFont="1" applyFill="1"/>
    <xf numFmtId="172" fontId="2" fillId="5" borderId="0" xfId="0" applyNumberFormat="1" applyFont="1" applyFill="1"/>
    <xf numFmtId="39" fontId="6" fillId="5" borderId="0" xfId="1" applyNumberFormat="1" applyFont="1" applyFill="1" applyBorder="1"/>
    <xf numFmtId="172" fontId="6" fillId="5" borderId="2" xfId="3" applyNumberFormat="1" applyFont="1" applyFill="1" applyBorder="1"/>
    <xf numFmtId="172" fontId="6" fillId="5" borderId="0" xfId="3" applyNumberFormat="1" applyFont="1" applyFill="1" applyBorder="1"/>
    <xf numFmtId="0" fontId="7" fillId="5" borderId="10" xfId="0" applyFont="1" applyFill="1" applyBorder="1"/>
    <xf numFmtId="37" fontId="2" fillId="5" borderId="0" xfId="1" applyNumberFormat="1" applyFont="1" applyFill="1" applyBorder="1"/>
    <xf numFmtId="166" fontId="5" fillId="5" borderId="10" xfId="0" applyNumberFormat="1" applyFont="1" applyFill="1" applyBorder="1"/>
    <xf numFmtId="170" fontId="5" fillId="0" borderId="10" xfId="2" applyNumberFormat="1" applyFont="1" applyFill="1" applyBorder="1"/>
    <xf numFmtId="170" fontId="5" fillId="0" borderId="0" xfId="2" applyNumberFormat="1" applyFont="1" applyFill="1" applyBorder="1"/>
    <xf numFmtId="0" fontId="6" fillId="5" borderId="0" xfId="0" applyFont="1" applyFill="1" applyAlignment="1">
      <alignment horizontal="left"/>
    </xf>
    <xf numFmtId="0" fontId="21" fillId="5" borderId="0" xfId="0" applyFont="1" applyFill="1" applyAlignment="1">
      <alignment horizontal="center"/>
    </xf>
    <xf numFmtId="0" fontId="6" fillId="5" borderId="10" xfId="0" applyFont="1" applyFill="1" applyBorder="1" applyAlignment="1">
      <alignment horizontal="left" wrapText="1"/>
    </xf>
    <xf numFmtId="0" fontId="2" fillId="0" borderId="0" xfId="0" applyFont="1"/>
    <xf numFmtId="0" fontId="5" fillId="5" borderId="10" xfId="0" applyFont="1" applyFill="1" applyBorder="1"/>
    <xf numFmtId="0" fontId="9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43" fontId="2" fillId="5" borderId="10" xfId="0" applyNumberFormat="1" applyFont="1" applyFill="1" applyBorder="1" applyAlignment="1">
      <alignment horizontal="center"/>
    </xf>
    <xf numFmtId="43" fontId="2" fillId="5" borderId="11" xfId="0" applyNumberFormat="1" applyFont="1" applyFill="1" applyBorder="1" applyAlignment="1">
      <alignment horizontal="center"/>
    </xf>
    <xf numFmtId="2" fontId="2" fillId="5" borderId="0" xfId="0" applyNumberFormat="1" applyFont="1" applyFill="1"/>
    <xf numFmtId="37" fontId="2" fillId="0" borderId="0" xfId="1" applyNumberFormat="1" applyFont="1" applyFill="1" applyBorder="1"/>
    <xf numFmtId="2" fontId="2" fillId="5" borderId="0" xfId="0" applyNumberFormat="1" applyFont="1" applyFill="1" applyAlignment="1">
      <alignment horizontal="right" vertical="center"/>
    </xf>
    <xf numFmtId="173" fontId="5" fillId="5" borderId="0" xfId="0" applyNumberFormat="1" applyFont="1" applyFill="1" applyAlignment="1">
      <alignment horizontal="center"/>
    </xf>
    <xf numFmtId="2" fontId="2" fillId="5" borderId="0" xfId="0" applyNumberFormat="1" applyFont="1" applyFill="1" applyAlignment="1">
      <alignment horizontal="center"/>
    </xf>
    <xf numFmtId="0" fontId="9" fillId="13" borderId="10" xfId="0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2" fontId="2" fillId="13" borderId="11" xfId="0" applyNumberFormat="1" applyFont="1" applyFill="1" applyBorder="1" applyAlignment="1">
      <alignment horizontal="right" vertical="center"/>
    </xf>
    <xf numFmtId="176" fontId="2" fillId="6" borderId="0" xfId="0" applyNumberFormat="1" applyFont="1" applyFill="1"/>
    <xf numFmtId="170" fontId="5" fillId="13" borderId="10" xfId="2" applyNumberFormat="1" applyFont="1" applyFill="1" applyBorder="1"/>
    <xf numFmtId="170" fontId="5" fillId="13" borderId="0" xfId="2" applyNumberFormat="1" applyFont="1" applyFill="1" applyBorder="1"/>
    <xf numFmtId="0" fontId="2" fillId="5" borderId="10" xfId="0" applyFont="1" applyFill="1" applyBorder="1" applyAlignment="1">
      <alignment horizontal="center"/>
    </xf>
    <xf numFmtId="177" fontId="5" fillId="6" borderId="0" xfId="5" applyNumberFormat="1" applyFont="1" applyFill="1"/>
    <xf numFmtId="170" fontId="5" fillId="6" borderId="2" xfId="2" applyNumberFormat="1" applyFont="1" applyFill="1" applyBorder="1"/>
    <xf numFmtId="172" fontId="2" fillId="6" borderId="0" xfId="0" applyNumberFormat="1" applyFont="1" applyFill="1"/>
    <xf numFmtId="0" fontId="10" fillId="6" borderId="0" xfId="0" applyFont="1" applyFill="1"/>
    <xf numFmtId="0" fontId="9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 indent="1"/>
    </xf>
    <xf numFmtId="178" fontId="5" fillId="6" borderId="0" xfId="5" applyNumberFormat="1" applyFont="1" applyFill="1"/>
    <xf numFmtId="0" fontId="5" fillId="6" borderId="0" xfId="0" applyFont="1" applyFill="1" applyAlignment="1">
      <alignment horizontal="left" indent="1"/>
    </xf>
    <xf numFmtId="167" fontId="2" fillId="6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left" indent="1"/>
    </xf>
    <xf numFmtId="174" fontId="2" fillId="6" borderId="0" xfId="0" applyNumberFormat="1" applyFont="1" applyFill="1"/>
    <xf numFmtId="175" fontId="2" fillId="6" borderId="0" xfId="0" applyNumberFormat="1" applyFont="1" applyFill="1"/>
    <xf numFmtId="167" fontId="2" fillId="6" borderId="0" xfId="0" applyNumberFormat="1" applyFont="1" applyFill="1"/>
    <xf numFmtId="39" fontId="6" fillId="6" borderId="0" xfId="1" applyNumberFormat="1" applyFont="1" applyFill="1" applyBorder="1"/>
    <xf numFmtId="172" fontId="6" fillId="6" borderId="2" xfId="3" applyNumberFormat="1" applyFont="1" applyFill="1" applyBorder="1"/>
    <xf numFmtId="172" fontId="6" fillId="6" borderId="0" xfId="3" applyNumberFormat="1" applyFont="1" applyFill="1" applyBorder="1"/>
    <xf numFmtId="0" fontId="9" fillId="6" borderId="3" xfId="0" applyFont="1" applyFill="1" applyBorder="1" applyAlignment="1">
      <alignment horizontal="center"/>
    </xf>
    <xf numFmtId="0" fontId="7" fillId="6" borderId="17" xfId="0" applyFont="1" applyFill="1" applyBorder="1"/>
    <xf numFmtId="37" fontId="2" fillId="6" borderId="3" xfId="1" applyNumberFormat="1" applyFont="1" applyFill="1" applyBorder="1"/>
    <xf numFmtId="170" fontId="5" fillId="6" borderId="3" xfId="2" applyNumberFormat="1" applyFont="1" applyFill="1" applyBorder="1"/>
    <xf numFmtId="170" fontId="5" fillId="6" borderId="17" xfId="2" applyNumberFormat="1" applyFont="1" applyFill="1" applyBorder="1"/>
    <xf numFmtId="166" fontId="5" fillId="6" borderId="17" xfId="0" applyNumberFormat="1" applyFont="1" applyFill="1" applyBorder="1"/>
    <xf numFmtId="165" fontId="2" fillId="6" borderId="3" xfId="0" applyNumberFormat="1" applyFont="1" applyFill="1" applyBorder="1"/>
    <xf numFmtId="0" fontId="6" fillId="6" borderId="0" xfId="0" applyFont="1" applyFill="1" applyAlignment="1">
      <alignment horizontal="left"/>
    </xf>
    <xf numFmtId="0" fontId="2" fillId="6" borderId="17" xfId="0" applyFont="1" applyFill="1" applyBorder="1"/>
    <xf numFmtId="0" fontId="21" fillId="6" borderId="0" xfId="0" applyFont="1" applyFill="1" applyAlignment="1">
      <alignment horizontal="center"/>
    </xf>
    <xf numFmtId="0" fontId="6" fillId="6" borderId="10" xfId="0" applyFont="1" applyFill="1" applyBorder="1" applyAlignment="1">
      <alignment horizontal="left" wrapText="1"/>
    </xf>
    <xf numFmtId="164" fontId="2" fillId="7" borderId="0" xfId="0" applyNumberFormat="1" applyFont="1" applyFill="1"/>
    <xf numFmtId="0" fontId="5" fillId="6" borderId="10" xfId="0" applyFont="1" applyFill="1" applyBorder="1"/>
    <xf numFmtId="2" fontId="2" fillId="5" borderId="11" xfId="0" applyNumberFormat="1" applyFont="1" applyFill="1" applyBorder="1" applyAlignment="1">
      <alignment horizontal="right" vertical="center"/>
    </xf>
    <xf numFmtId="176" fontId="2" fillId="5" borderId="0" xfId="0" applyNumberFormat="1" applyFont="1" applyFill="1"/>
    <xf numFmtId="0" fontId="5" fillId="6" borderId="5" xfId="0" applyFont="1" applyFill="1" applyBorder="1" applyAlignment="1">
      <alignment horizontal="left" indent="1"/>
    </xf>
    <xf numFmtId="170" fontId="5" fillId="6" borderId="5" xfId="2" applyNumberFormat="1" applyFont="1" applyFill="1" applyBorder="1"/>
    <xf numFmtId="177" fontId="5" fillId="5" borderId="0" xfId="5" applyNumberFormat="1" applyFont="1" applyFill="1"/>
    <xf numFmtId="0" fontId="9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indent="1"/>
    </xf>
    <xf numFmtId="179" fontId="2" fillId="5" borderId="5" xfId="0" applyNumberFormat="1" applyFont="1" applyFill="1" applyBorder="1" applyAlignment="1">
      <alignment horizontal="right"/>
    </xf>
    <xf numFmtId="0" fontId="7" fillId="7" borderId="0" xfId="0" applyFont="1" applyFill="1" applyAlignment="1">
      <alignment horizontal="center" wrapText="1"/>
    </xf>
    <xf numFmtId="0" fontId="9" fillId="5" borderId="7" xfId="0" applyFont="1" applyFill="1" applyBorder="1" applyAlignment="1">
      <alignment horizontal="center"/>
    </xf>
    <xf numFmtId="0" fontId="7" fillId="5" borderId="18" xfId="0" applyFont="1" applyFill="1" applyBorder="1"/>
    <xf numFmtId="37" fontId="8" fillId="5" borderId="7" xfId="1" applyNumberFormat="1" applyFont="1" applyFill="1" applyBorder="1"/>
    <xf numFmtId="170" fontId="7" fillId="5" borderId="7" xfId="2" applyNumberFormat="1" applyFont="1" applyFill="1" applyBorder="1"/>
    <xf numFmtId="170" fontId="7" fillId="5" borderId="18" xfId="2" applyNumberFormat="1" applyFont="1" applyFill="1" applyBorder="1"/>
    <xf numFmtId="165" fontId="7" fillId="5" borderId="7" xfId="0" applyNumberFormat="1" applyFont="1" applyFill="1" applyBorder="1"/>
    <xf numFmtId="170" fontId="5" fillId="0" borderId="18" xfId="2" applyNumberFormat="1" applyFont="1" applyFill="1" applyBorder="1"/>
    <xf numFmtId="170" fontId="5" fillId="5" borderId="7" xfId="2" applyNumberFormat="1" applyFont="1" applyFill="1" applyBorder="1"/>
    <xf numFmtId="170" fontId="7" fillId="0" borderId="19" xfId="2" applyNumberFormat="1" applyFont="1" applyFill="1" applyBorder="1"/>
    <xf numFmtId="170" fontId="7" fillId="0" borderId="20" xfId="2" applyNumberFormat="1" applyFont="1" applyFill="1" applyBorder="1"/>
    <xf numFmtId="0" fontId="9" fillId="5" borderId="21" xfId="0" applyFont="1" applyFill="1" applyBorder="1" applyAlignment="1">
      <alignment horizontal="center"/>
    </xf>
    <xf numFmtId="37" fontId="7" fillId="5" borderId="22" xfId="0" applyNumberFormat="1" applyFont="1" applyFill="1" applyBorder="1" applyAlignment="1">
      <alignment horizontal="right"/>
    </xf>
    <xf numFmtId="170" fontId="7" fillId="5" borderId="21" xfId="2" applyNumberFormat="1" applyFont="1" applyFill="1" applyBorder="1"/>
    <xf numFmtId="170" fontId="7" fillId="5" borderId="22" xfId="2" applyNumberFormat="1" applyFont="1" applyFill="1" applyBorder="1"/>
    <xf numFmtId="0" fontId="9" fillId="5" borderId="23" xfId="0" applyFont="1" applyFill="1" applyBorder="1" applyAlignment="1">
      <alignment horizontal="center"/>
    </xf>
    <xf numFmtId="170" fontId="5" fillId="5" borderId="23" xfId="2" applyNumberFormat="1" applyFont="1" applyFill="1" applyBorder="1"/>
    <xf numFmtId="173" fontId="2" fillId="5" borderId="0" xfId="0" applyNumberFormat="1" applyFont="1" applyFill="1" applyAlignment="1">
      <alignment horizontal="center"/>
    </xf>
    <xf numFmtId="166" fontId="7" fillId="5" borderId="0" xfId="0" applyNumberFormat="1" applyFont="1" applyFill="1"/>
    <xf numFmtId="165" fontId="8" fillId="5" borderId="0" xfId="0" applyNumberFormat="1" applyFont="1" applyFill="1"/>
    <xf numFmtId="0" fontId="5" fillId="6" borderId="0" xfId="0" applyFont="1" applyFill="1" applyAlignment="1">
      <alignment horizontal="left"/>
    </xf>
    <xf numFmtId="0" fontId="22" fillId="5" borderId="0" xfId="0" applyFont="1" applyFill="1"/>
    <xf numFmtId="169" fontId="2" fillId="7" borderId="0" xfId="0" applyNumberFormat="1" applyFont="1" applyFill="1"/>
    <xf numFmtId="10" fontId="8" fillId="6" borderId="0" xfId="0" applyNumberFormat="1" applyFont="1" applyFill="1"/>
    <xf numFmtId="180" fontId="23" fillId="6" borderId="0" xfId="2" applyNumberFormat="1" applyFont="1" applyFill="1" applyBorder="1"/>
    <xf numFmtId="172" fontId="2" fillId="5" borderId="0" xfId="3" applyNumberFormat="1" applyFont="1" applyFill="1" applyBorder="1" applyAlignment="1">
      <alignment horizontal="right"/>
    </xf>
    <xf numFmtId="0" fontId="9" fillId="5" borderId="5" xfId="0" applyFont="1" applyFill="1" applyBorder="1" applyAlignment="1">
      <alignment horizontal="center"/>
    </xf>
    <xf numFmtId="0" fontId="5" fillId="5" borderId="5" xfId="0" applyFont="1" applyFill="1" applyBorder="1"/>
    <xf numFmtId="0" fontId="2" fillId="5" borderId="9" xfId="0" applyFont="1" applyFill="1" applyBorder="1"/>
    <xf numFmtId="174" fontId="2" fillId="5" borderId="5" xfId="0" applyNumberFormat="1" applyFont="1" applyFill="1" applyBorder="1"/>
    <xf numFmtId="175" fontId="2" fillId="5" borderId="5" xfId="0" applyNumberFormat="1" applyFont="1" applyFill="1" applyBorder="1"/>
    <xf numFmtId="167" fontId="2" fillId="5" borderId="5" xfId="0" applyNumberFormat="1" applyFont="1" applyFill="1" applyBorder="1"/>
    <xf numFmtId="172" fontId="2" fillId="5" borderId="5" xfId="0" applyNumberFormat="1" applyFont="1" applyFill="1" applyBorder="1"/>
    <xf numFmtId="0" fontId="2" fillId="5" borderId="5" xfId="0" applyFont="1" applyFill="1" applyBorder="1"/>
    <xf numFmtId="170" fontId="5" fillId="5" borderId="4" xfId="2" applyNumberFormat="1" applyFont="1" applyFill="1" applyBorder="1"/>
    <xf numFmtId="172" fontId="6" fillId="5" borderId="4" xfId="3" applyNumberFormat="1" applyFont="1" applyFill="1" applyBorder="1"/>
    <xf numFmtId="166" fontId="5" fillId="5" borderId="0" xfId="0" applyNumberFormat="1" applyFont="1" applyFill="1"/>
    <xf numFmtId="0" fontId="9" fillId="5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left"/>
    </xf>
    <xf numFmtId="170" fontId="5" fillId="5" borderId="3" xfId="2" applyNumberFormat="1" applyFont="1" applyFill="1" applyBorder="1"/>
    <xf numFmtId="170" fontId="5" fillId="5" borderId="24" xfId="2" applyNumberFormat="1" applyFont="1" applyFill="1" applyBorder="1"/>
    <xf numFmtId="0" fontId="2" fillId="0" borderId="3" xfId="0" applyFont="1" applyBorder="1"/>
    <xf numFmtId="0" fontId="12" fillId="11" borderId="0" xfId="0" applyFont="1" applyFill="1"/>
    <xf numFmtId="10" fontId="6" fillId="5" borderId="0" xfId="3" applyNumberFormat="1" applyFont="1" applyFill="1" applyBorder="1"/>
    <xf numFmtId="0" fontId="2" fillId="5" borderId="0" xfId="0" applyFont="1" applyFill="1" applyAlignment="1">
      <alignment horizontal="left" vertical="top" wrapText="1" indent="1"/>
    </xf>
    <xf numFmtId="172" fontId="2" fillId="7" borderId="0" xfId="0" applyNumberFormat="1" applyFont="1" applyFill="1"/>
    <xf numFmtId="181" fontId="2" fillId="6" borderId="0" xfId="0" applyNumberFormat="1" applyFont="1" applyFill="1"/>
    <xf numFmtId="172" fontId="6" fillId="6" borderId="8" xfId="3" applyNumberFormat="1" applyFont="1" applyFill="1" applyBorder="1"/>
    <xf numFmtId="0" fontId="9" fillId="6" borderId="7" xfId="0" applyFont="1" applyFill="1" applyBorder="1" applyAlignment="1">
      <alignment horizontal="center"/>
    </xf>
    <xf numFmtId="0" fontId="7" fillId="6" borderId="7" xfId="0" applyFont="1" applyFill="1" applyBorder="1"/>
    <xf numFmtId="170" fontId="7" fillId="6" borderId="21" xfId="2" applyNumberFormat="1" applyFont="1" applyFill="1" applyBorder="1"/>
    <xf numFmtId="170" fontId="7" fillId="6" borderId="22" xfId="2" applyNumberFormat="1" applyFont="1" applyFill="1" applyBorder="1"/>
    <xf numFmtId="0" fontId="7" fillId="6" borderId="18" xfId="0" applyFont="1" applyFill="1" applyBorder="1"/>
    <xf numFmtId="170" fontId="5" fillId="5" borderId="5" xfId="2" applyNumberFormat="1" applyFont="1" applyFill="1" applyBorder="1"/>
    <xf numFmtId="177" fontId="5" fillId="5" borderId="5" xfId="5" applyNumberFormat="1" applyFont="1" applyFill="1" applyBorder="1"/>
    <xf numFmtId="172" fontId="5" fillId="5" borderId="5" xfId="0" applyNumberFormat="1" applyFont="1" applyFill="1" applyBorder="1"/>
    <xf numFmtId="182" fontId="2" fillId="5" borderId="5" xfId="0" applyNumberFormat="1" applyFont="1" applyFill="1" applyBorder="1"/>
    <xf numFmtId="0" fontId="2" fillId="5" borderId="17" xfId="0" applyFont="1" applyFill="1" applyBorder="1"/>
    <xf numFmtId="172" fontId="2" fillId="5" borderId="10" xfId="3" applyNumberFormat="1" applyFont="1" applyFill="1" applyBorder="1"/>
    <xf numFmtId="170" fontId="7" fillId="5" borderId="0" xfId="2" applyNumberFormat="1" applyFont="1" applyFill="1" applyBorder="1"/>
    <xf numFmtId="0" fontId="12" fillId="5" borderId="0" xfId="0" applyFont="1" applyFill="1"/>
    <xf numFmtId="165" fontId="2" fillId="5" borderId="0" xfId="0" applyNumberFormat="1" applyFont="1" applyFill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5" fillId="6" borderId="5" xfId="0" applyFont="1" applyFill="1" applyBorder="1"/>
    <xf numFmtId="0" fontId="2" fillId="6" borderId="5" xfId="0" applyFont="1" applyFill="1" applyBorder="1"/>
    <xf numFmtId="0" fontId="2" fillId="6" borderId="9" xfId="0" applyFont="1" applyFill="1" applyBorder="1"/>
    <xf numFmtId="174" fontId="2" fillId="6" borderId="5" xfId="0" applyNumberFormat="1" applyFont="1" applyFill="1" applyBorder="1"/>
    <xf numFmtId="175" fontId="2" fillId="6" borderId="5" xfId="0" applyNumberFormat="1" applyFont="1" applyFill="1" applyBorder="1"/>
    <xf numFmtId="167" fontId="2" fillId="6" borderId="5" xfId="0" applyNumberFormat="1" applyFont="1" applyFill="1" applyBorder="1"/>
    <xf numFmtId="172" fontId="2" fillId="6" borderId="5" xfId="0" applyNumberFormat="1" applyFont="1" applyFill="1" applyBorder="1"/>
    <xf numFmtId="170" fontId="5" fillId="6" borderId="4" xfId="2" applyNumberFormat="1" applyFont="1" applyFill="1" applyBorder="1"/>
    <xf numFmtId="172" fontId="6" fillId="6" borderId="4" xfId="3" applyNumberFormat="1" applyFont="1" applyFill="1" applyBorder="1"/>
    <xf numFmtId="172" fontId="6" fillId="5" borderId="8" xfId="3" applyNumberFormat="1" applyFont="1" applyFill="1" applyBorder="1"/>
    <xf numFmtId="0" fontId="2" fillId="13" borderId="0" xfId="0" applyFont="1" applyFill="1"/>
    <xf numFmtId="0" fontId="21" fillId="6" borderId="5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right" wrapText="1"/>
    </xf>
    <xf numFmtId="170" fontId="7" fillId="6" borderId="0" xfId="2" applyNumberFormat="1" applyFont="1" applyFill="1" applyBorder="1"/>
    <xf numFmtId="170" fontId="7" fillId="6" borderId="10" xfId="2" applyNumberFormat="1" applyFont="1" applyFill="1" applyBorder="1"/>
    <xf numFmtId="170" fontId="7" fillId="5" borderId="2" xfId="2" applyNumberFormat="1" applyFont="1" applyFill="1" applyBorder="1"/>
    <xf numFmtId="40" fontId="7" fillId="5" borderId="10" xfId="5" applyFont="1" applyFill="1" applyBorder="1"/>
    <xf numFmtId="40" fontId="7" fillId="5" borderId="0" xfId="5" applyFont="1" applyFill="1"/>
    <xf numFmtId="170" fontId="7" fillId="5" borderId="10" xfId="2" applyNumberFormat="1" applyFont="1" applyFill="1" applyBorder="1"/>
    <xf numFmtId="172" fontId="8" fillId="5" borderId="0" xfId="3" applyNumberFormat="1" applyFont="1" applyFill="1" applyBorder="1"/>
    <xf numFmtId="0" fontId="9" fillId="5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indent="1"/>
    </xf>
    <xf numFmtId="179" fontId="2" fillId="5" borderId="7" xfId="0" applyNumberFormat="1" applyFont="1" applyFill="1" applyBorder="1" applyAlignment="1">
      <alignment horizontal="right"/>
    </xf>
    <xf numFmtId="165" fontId="7" fillId="5" borderId="0" xfId="0" applyNumberFormat="1" applyFont="1" applyFill="1"/>
    <xf numFmtId="170" fontId="5" fillId="5" borderId="8" xfId="2" applyNumberFormat="1" applyFont="1" applyFill="1" applyBorder="1"/>
    <xf numFmtId="170" fontId="5" fillId="5" borderId="15" xfId="2" applyNumberFormat="1" applyFont="1" applyFill="1" applyBorder="1"/>
    <xf numFmtId="177" fontId="7" fillId="6" borderId="0" xfId="5" applyNumberFormat="1" applyFont="1" applyFill="1"/>
    <xf numFmtId="170" fontId="7" fillId="6" borderId="2" xfId="2" applyNumberFormat="1" applyFont="1" applyFill="1" applyBorder="1"/>
    <xf numFmtId="170" fontId="7" fillId="6" borderId="8" xfId="2" applyNumberFormat="1" applyFont="1" applyFill="1" applyBorder="1"/>
    <xf numFmtId="40" fontId="7" fillId="6" borderId="10" xfId="5" applyFont="1" applyFill="1" applyBorder="1"/>
    <xf numFmtId="40" fontId="7" fillId="6" borderId="0" xfId="5" applyFont="1" applyFill="1"/>
    <xf numFmtId="172" fontId="8" fillId="6" borderId="0" xfId="3" applyNumberFormat="1" applyFont="1" applyFill="1" applyBorder="1"/>
    <xf numFmtId="0" fontId="9" fillId="5" borderId="0" xfId="0" applyFont="1" applyFill="1"/>
    <xf numFmtId="0" fontId="2" fillId="5" borderId="0" xfId="0" applyFont="1" applyFill="1" applyAlignment="1">
      <alignment horizontal="left" indent="1"/>
    </xf>
    <xf numFmtId="0" fontId="24" fillId="5" borderId="0" xfId="0" applyFont="1" applyFill="1" applyAlignment="1">
      <alignment horizontal="right"/>
    </xf>
    <xf numFmtId="174" fontId="24" fillId="5" borderId="0" xfId="0" applyNumberFormat="1" applyFont="1" applyFill="1"/>
    <xf numFmtId="0" fontId="2" fillId="5" borderId="2" xfId="0" applyFont="1" applyFill="1" applyBorder="1"/>
    <xf numFmtId="37" fontId="6" fillId="5" borderId="2" xfId="1" applyNumberFormat="1" applyFont="1" applyFill="1" applyBorder="1"/>
    <xf numFmtId="172" fontId="6" fillId="5" borderId="16" xfId="3" applyNumberFormat="1" applyFont="1" applyFill="1" applyBorder="1"/>
    <xf numFmtId="0" fontId="12" fillId="11" borderId="0" xfId="0" applyFont="1" applyFill="1" applyAlignment="1">
      <alignment horizontal="left" indent="1"/>
    </xf>
    <xf numFmtId="0" fontId="9" fillId="6" borderId="7" xfId="0" applyFont="1" applyFill="1" applyBorder="1"/>
    <xf numFmtId="0" fontId="2" fillId="6" borderId="7" xfId="0" applyFont="1" applyFill="1" applyBorder="1" applyAlignment="1">
      <alignment horizontal="left" indent="1"/>
    </xf>
    <xf numFmtId="172" fontId="2" fillId="6" borderId="7" xfId="3" applyNumberFormat="1" applyFont="1" applyFill="1" applyBorder="1"/>
    <xf numFmtId="0" fontId="5" fillId="6" borderId="7" xfId="0" applyFont="1" applyFill="1" applyBorder="1"/>
    <xf numFmtId="0" fontId="8" fillId="6" borderId="7" xfId="0" applyFont="1" applyFill="1" applyBorder="1"/>
    <xf numFmtId="0" fontId="2" fillId="6" borderId="7" xfId="0" applyFont="1" applyFill="1" applyBorder="1"/>
    <xf numFmtId="174" fontId="2" fillId="6" borderId="7" xfId="0" applyNumberFormat="1" applyFont="1" applyFill="1" applyBorder="1"/>
    <xf numFmtId="175" fontId="2" fillId="6" borderId="7" xfId="0" applyNumberFormat="1" applyFont="1" applyFill="1" applyBorder="1"/>
    <xf numFmtId="172" fontId="2" fillId="6" borderId="7" xfId="0" applyNumberFormat="1" applyFont="1" applyFill="1" applyBorder="1"/>
    <xf numFmtId="167" fontId="2" fillId="6" borderId="7" xfId="0" applyNumberFormat="1" applyFont="1" applyFill="1" applyBorder="1"/>
    <xf numFmtId="0" fontId="2" fillId="6" borderId="25" xfId="0" applyFont="1" applyFill="1" applyBorder="1"/>
    <xf numFmtId="37" fontId="6" fillId="6" borderId="25" xfId="1" applyNumberFormat="1" applyFont="1" applyFill="1" applyBorder="1"/>
    <xf numFmtId="39" fontId="6" fillId="6" borderId="7" xfId="1" applyNumberFormat="1" applyFont="1" applyFill="1" applyBorder="1"/>
    <xf numFmtId="172" fontId="6" fillId="6" borderId="7" xfId="3" applyNumberFormat="1" applyFont="1" applyFill="1" applyBorder="1"/>
    <xf numFmtId="172" fontId="6" fillId="6" borderId="25" xfId="3" applyNumberFormat="1" applyFont="1" applyFill="1" applyBorder="1"/>
    <xf numFmtId="165" fontId="2" fillId="7" borderId="0" xfId="0" applyNumberFormat="1" applyFont="1" applyFill="1" applyAlignment="1">
      <alignment horizontal="center"/>
    </xf>
    <xf numFmtId="44" fontId="7" fillId="6" borderId="2" xfId="2" applyFont="1" applyFill="1" applyBorder="1"/>
    <xf numFmtId="0" fontId="9" fillId="6" borderId="8" xfId="0" applyFont="1" applyFill="1" applyBorder="1" applyAlignment="1">
      <alignment horizontal="center" vertical="center"/>
    </xf>
    <xf numFmtId="0" fontId="7" fillId="6" borderId="8" xfId="0" applyFont="1" applyFill="1" applyBorder="1"/>
    <xf numFmtId="0" fontId="2" fillId="6" borderId="15" xfId="0" applyFont="1" applyFill="1" applyBorder="1"/>
    <xf numFmtId="37" fontId="8" fillId="6" borderId="16" xfId="1" applyNumberFormat="1" applyFont="1" applyFill="1" applyBorder="1"/>
    <xf numFmtId="172" fontId="8" fillId="6" borderId="8" xfId="3" applyNumberFormat="1" applyFont="1" applyFill="1" applyBorder="1"/>
    <xf numFmtId="183" fontId="2" fillId="5" borderId="4" xfId="0" applyNumberFormat="1" applyFont="1" applyFill="1" applyBorder="1"/>
    <xf numFmtId="0" fontId="25" fillId="5" borderId="5" xfId="0" applyFont="1" applyFill="1" applyBorder="1" applyAlignment="1">
      <alignment horizontal="left" indent="1"/>
    </xf>
    <xf numFmtId="183" fontId="6" fillId="5" borderId="5" xfId="0" applyNumberFormat="1" applyFont="1" applyFill="1" applyBorder="1"/>
    <xf numFmtId="183" fontId="22" fillId="5" borderId="5" xfId="0" applyNumberFormat="1" applyFont="1" applyFill="1" applyBorder="1"/>
    <xf numFmtId="172" fontId="25" fillId="5" borderId="5" xfId="0" applyNumberFormat="1" applyFont="1" applyFill="1" applyBorder="1"/>
    <xf numFmtId="0" fontId="9" fillId="5" borderId="7" xfId="0" applyFont="1" applyFill="1" applyBorder="1" applyAlignment="1">
      <alignment horizontal="center" vertical="center"/>
    </xf>
    <xf numFmtId="0" fontId="7" fillId="5" borderId="7" xfId="0" applyFont="1" applyFill="1" applyBorder="1"/>
    <xf numFmtId="0" fontId="2" fillId="5" borderId="18" xfId="0" applyFont="1" applyFill="1" applyBorder="1"/>
    <xf numFmtId="0" fontId="8" fillId="5" borderId="25" xfId="0" applyFont="1" applyFill="1" applyBorder="1" applyAlignment="1">
      <alignment horizontal="right"/>
    </xf>
    <xf numFmtId="172" fontId="8" fillId="5" borderId="7" xfId="3" applyNumberFormat="1" applyFont="1" applyFill="1" applyBorder="1"/>
    <xf numFmtId="0" fontId="2" fillId="5" borderId="3" xfId="0" applyFont="1" applyFill="1" applyBorder="1" applyAlignment="1">
      <alignment horizontal="center"/>
    </xf>
    <xf numFmtId="166" fontId="2" fillId="5" borderId="3" xfId="0" applyNumberFormat="1" applyFont="1" applyFill="1" applyBorder="1"/>
    <xf numFmtId="40" fontId="5" fillId="5" borderId="3" xfId="5" applyFont="1" applyFill="1" applyBorder="1"/>
    <xf numFmtId="172" fontId="2" fillId="5" borderId="3" xfId="3" applyNumberFormat="1" applyFont="1" applyFill="1" applyBorder="1"/>
    <xf numFmtId="0" fontId="9" fillId="5" borderId="17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40" fontId="5" fillId="5" borderId="17" xfId="5" applyFont="1" applyFill="1" applyBorder="1"/>
    <xf numFmtId="170" fontId="5" fillId="5" borderId="17" xfId="2" applyNumberFormat="1" applyFont="1" applyFill="1" applyBorder="1"/>
    <xf numFmtId="43" fontId="2" fillId="5" borderId="17" xfId="0" applyNumberFormat="1" applyFont="1" applyFill="1" applyBorder="1" applyAlignment="1">
      <alignment horizontal="center"/>
    </xf>
    <xf numFmtId="43" fontId="2" fillId="5" borderId="26" xfId="0" applyNumberFormat="1" applyFont="1" applyFill="1" applyBorder="1" applyAlignment="1">
      <alignment horizontal="center"/>
    </xf>
    <xf numFmtId="2" fontId="2" fillId="5" borderId="3" xfId="0" applyNumberFormat="1" applyFont="1" applyFill="1" applyBorder="1"/>
    <xf numFmtId="0" fontId="2" fillId="5" borderId="3" xfId="0" applyFont="1" applyFill="1" applyBorder="1"/>
    <xf numFmtId="0" fontId="5" fillId="5" borderId="3" xfId="0" applyFont="1" applyFill="1" applyBorder="1"/>
    <xf numFmtId="37" fontId="2" fillId="0" borderId="3" xfId="1" applyNumberFormat="1" applyFont="1" applyFill="1" applyBorder="1"/>
    <xf numFmtId="2" fontId="2" fillId="5" borderId="3" xfId="0" applyNumberFormat="1" applyFont="1" applyFill="1" applyBorder="1" applyAlignment="1">
      <alignment horizontal="right" vertical="center"/>
    </xf>
    <xf numFmtId="173" fontId="2" fillId="5" borderId="3" xfId="0" applyNumberFormat="1" applyFont="1" applyFill="1" applyBorder="1" applyAlignment="1">
      <alignment horizontal="center"/>
    </xf>
    <xf numFmtId="2" fontId="2" fillId="5" borderId="3" xfId="0" applyNumberFormat="1" applyFont="1" applyFill="1" applyBorder="1" applyAlignment="1">
      <alignment horizontal="center"/>
    </xf>
    <xf numFmtId="170" fontId="5" fillId="0" borderId="3" xfId="2" applyNumberFormat="1" applyFont="1" applyFill="1" applyBorder="1"/>
    <xf numFmtId="0" fontId="7" fillId="6" borderId="5" xfId="0" applyFont="1" applyFill="1" applyBorder="1"/>
    <xf numFmtId="170" fontId="7" fillId="6" borderId="5" xfId="2" applyNumberFormat="1" applyFont="1" applyFill="1" applyBorder="1"/>
    <xf numFmtId="177" fontId="7" fillId="6" borderId="5" xfId="5" applyNumberFormat="1" applyFont="1" applyFill="1" applyBorder="1"/>
    <xf numFmtId="170" fontId="7" fillId="6" borderId="4" xfId="2" applyNumberFormat="1" applyFont="1" applyFill="1" applyBorder="1"/>
    <xf numFmtId="172" fontId="5" fillId="6" borderId="5" xfId="0" applyNumberFormat="1" applyFont="1" applyFill="1" applyBorder="1"/>
    <xf numFmtId="0" fontId="5" fillId="5" borderId="0" xfId="0" applyFont="1" applyFill="1" applyAlignment="1">
      <alignment horizontal="center"/>
    </xf>
    <xf numFmtId="0" fontId="7" fillId="5" borderId="0" xfId="0" applyFont="1" applyFill="1" applyAlignment="1">
      <alignment horizontal="right" wrapText="1"/>
    </xf>
    <xf numFmtId="180" fontId="5" fillId="5" borderId="0" xfId="0" applyNumberFormat="1" applyFont="1" applyFill="1"/>
    <xf numFmtId="0" fontId="8" fillId="6" borderId="7" xfId="0" applyFont="1" applyFill="1" applyBorder="1" applyAlignment="1">
      <alignment horizontal="center"/>
    </xf>
    <xf numFmtId="166" fontId="8" fillId="6" borderId="7" xfId="0" applyNumberFormat="1" applyFont="1" applyFill="1" applyBorder="1" applyAlignment="1">
      <alignment horizontal="center"/>
    </xf>
    <xf numFmtId="43" fontId="8" fillId="6" borderId="7" xfId="0" applyNumberFormat="1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8" fillId="6" borderId="27" xfId="0" applyFont="1" applyFill="1" applyBorder="1" applyAlignment="1">
      <alignment horizontal="center"/>
    </xf>
    <xf numFmtId="40" fontId="7" fillId="6" borderId="9" xfId="5" applyFont="1" applyFill="1" applyBorder="1"/>
    <xf numFmtId="170" fontId="7" fillId="6" borderId="9" xfId="2" applyNumberFormat="1" applyFont="1" applyFill="1" applyBorder="1"/>
    <xf numFmtId="169" fontId="8" fillId="5" borderId="0" xfId="0" applyNumberFormat="1" applyFont="1" applyFill="1" applyAlignment="1">
      <alignment horizontal="justify" vertical="distributed"/>
    </xf>
    <xf numFmtId="169" fontId="8" fillId="7" borderId="0" xfId="0" applyNumberFormat="1" applyFont="1" applyFill="1" applyAlignment="1">
      <alignment horizontal="justify" vertical="distributed"/>
    </xf>
    <xf numFmtId="0" fontId="8" fillId="6" borderId="11" xfId="0" applyFont="1" applyFill="1" applyBorder="1" applyAlignment="1">
      <alignment horizontal="center"/>
    </xf>
    <xf numFmtId="43" fontId="8" fillId="6" borderId="10" xfId="0" applyNumberFormat="1" applyFont="1" applyFill="1" applyBorder="1" applyAlignment="1">
      <alignment horizontal="center"/>
    </xf>
    <xf numFmtId="43" fontId="8" fillId="6" borderId="11" xfId="0" applyNumberFormat="1" applyFont="1" applyFill="1" applyBorder="1" applyAlignment="1">
      <alignment horizontal="center"/>
    </xf>
    <xf numFmtId="2" fontId="8" fillId="6" borderId="0" xfId="0" applyNumberFormat="1" applyFont="1" applyFill="1"/>
    <xf numFmtId="0" fontId="8" fillId="7" borderId="0" xfId="0" applyFont="1" applyFill="1"/>
    <xf numFmtId="37" fontId="2" fillId="6" borderId="21" xfId="1" applyNumberFormat="1" applyFont="1" applyFill="1" applyBorder="1"/>
    <xf numFmtId="2" fontId="8" fillId="6" borderId="7" xfId="0" applyNumberFormat="1" applyFont="1" applyFill="1" applyBorder="1" applyAlignment="1">
      <alignment horizontal="right" vertical="center"/>
    </xf>
    <xf numFmtId="184" fontId="7" fillId="6" borderId="7" xfId="0" applyNumberFormat="1" applyFont="1" applyFill="1" applyBorder="1" applyAlignment="1">
      <alignment horizontal="center"/>
    </xf>
    <xf numFmtId="184" fontId="5" fillId="5" borderId="0" xfId="0" applyNumberFormat="1" applyFont="1" applyFill="1" applyAlignment="1">
      <alignment horizontal="center"/>
    </xf>
    <xf numFmtId="184" fontId="5" fillId="7" borderId="0" xfId="0" applyNumberFormat="1" applyFont="1" applyFill="1" applyAlignment="1">
      <alignment horizontal="center"/>
    </xf>
    <xf numFmtId="0" fontId="8" fillId="6" borderId="0" xfId="0" applyFont="1" applyFill="1" applyAlignment="1">
      <alignment horizontal="center"/>
    </xf>
    <xf numFmtId="172" fontId="8" fillId="6" borderId="0" xfId="0" applyNumberFormat="1" applyFont="1" applyFill="1" applyAlignment="1">
      <alignment horizontal="center"/>
    </xf>
    <xf numFmtId="185" fontId="8" fillId="6" borderId="0" xfId="0" applyNumberFormat="1" applyFont="1" applyFill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9" fillId="5" borderId="18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172" fontId="8" fillId="5" borderId="18" xfId="0" applyNumberFormat="1" applyFont="1" applyFill="1" applyBorder="1" applyAlignment="1">
      <alignment vertical="center"/>
    </xf>
    <xf numFmtId="172" fontId="8" fillId="5" borderId="7" xfId="0" applyNumberFormat="1" applyFont="1" applyFill="1" applyBorder="1" applyAlignment="1">
      <alignment vertical="center"/>
    </xf>
    <xf numFmtId="172" fontId="2" fillId="5" borderId="0" xfId="0" applyNumberFormat="1" applyFont="1" applyFill="1" applyAlignment="1">
      <alignment vertical="center"/>
    </xf>
    <xf numFmtId="172" fontId="2" fillId="7" borderId="0" xfId="0" applyNumberFormat="1" applyFont="1" applyFill="1" applyAlignment="1">
      <alignment vertical="center"/>
    </xf>
    <xf numFmtId="0" fontId="9" fillId="5" borderId="18" xfId="0" applyFont="1" applyFill="1" applyBorder="1" applyAlignment="1">
      <alignment horizontal="center"/>
    </xf>
    <xf numFmtId="172" fontId="2" fillId="5" borderId="18" xfId="0" applyNumberFormat="1" applyFont="1" applyFill="1" applyBorder="1" applyAlignment="1">
      <alignment vertical="center"/>
    </xf>
    <xf numFmtId="0" fontId="2" fillId="5" borderId="7" xfId="0" applyFont="1" applyFill="1" applyBorder="1"/>
    <xf numFmtId="172" fontId="8" fillId="5" borderId="18" xfId="0" applyNumberFormat="1" applyFont="1" applyFill="1" applyBorder="1"/>
    <xf numFmtId="0" fontId="2" fillId="5" borderId="25" xfId="0" applyFont="1" applyFill="1" applyBorder="1"/>
    <xf numFmtId="172" fontId="8" fillId="5" borderId="7" xfId="0" applyNumberFormat="1" applyFont="1" applyFill="1" applyBorder="1"/>
    <xf numFmtId="172" fontId="2" fillId="5" borderId="7" xfId="0" applyNumberFormat="1" applyFont="1" applyFill="1" applyBorder="1"/>
    <xf numFmtId="0" fontId="7" fillId="7" borderId="0" xfId="0" applyFont="1" applyFill="1" applyAlignment="1">
      <alignment horizontal="right" vertical="center"/>
    </xf>
    <xf numFmtId="0" fontId="7" fillId="5" borderId="0" xfId="0" applyFont="1" applyFill="1" applyAlignment="1">
      <alignment horizontal="right" vertical="center"/>
    </xf>
    <xf numFmtId="0" fontId="7" fillId="5" borderId="7" xfId="0" applyFont="1" applyFill="1" applyBorder="1" applyAlignment="1">
      <alignment vertical="center"/>
    </xf>
    <xf numFmtId="10" fontId="7" fillId="5" borderId="18" xfId="0" applyNumberFormat="1" applyFont="1" applyFill="1" applyBorder="1" applyAlignment="1">
      <alignment vertical="center"/>
    </xf>
    <xf numFmtId="10" fontId="7" fillId="5" borderId="7" xfId="0" applyNumberFormat="1" applyFont="1" applyFill="1" applyBorder="1" applyAlignment="1">
      <alignment vertical="center"/>
    </xf>
    <xf numFmtId="0" fontId="9" fillId="13" borderId="28" xfId="0" applyFont="1" applyFill="1" applyBorder="1" applyAlignment="1">
      <alignment horizontal="center"/>
    </xf>
    <xf numFmtId="0" fontId="8" fillId="13" borderId="29" xfId="0" applyFont="1" applyFill="1" applyBorder="1" applyAlignment="1">
      <alignment horizontal="center"/>
    </xf>
    <xf numFmtId="2" fontId="8" fillId="13" borderId="29" xfId="0" applyNumberFormat="1" applyFont="1" applyFill="1" applyBorder="1" applyAlignment="1">
      <alignment horizontal="right" vertical="center"/>
    </xf>
    <xf numFmtId="164" fontId="2" fillId="13" borderId="6" xfId="0" applyNumberFormat="1" applyFont="1" applyFill="1" applyBorder="1"/>
    <xf numFmtId="170" fontId="7" fillId="13" borderId="28" xfId="2" applyNumberFormat="1" applyFont="1" applyFill="1" applyBorder="1"/>
    <xf numFmtId="164" fontId="8" fillId="13" borderId="6" xfId="0" applyNumberFormat="1" applyFont="1" applyFill="1" applyBorder="1"/>
    <xf numFmtId="170" fontId="7" fillId="13" borderId="6" xfId="2" applyNumberFormat="1" applyFont="1" applyFill="1" applyBorder="1"/>
    <xf numFmtId="0" fontId="8" fillId="13" borderId="30" xfId="0" applyFont="1" applyFill="1" applyBorder="1"/>
    <xf numFmtId="0" fontId="7" fillId="13" borderId="6" xfId="0" applyFont="1" applyFill="1" applyBorder="1"/>
    <xf numFmtId="164" fontId="8" fillId="13" borderId="30" xfId="0" applyNumberFormat="1" applyFont="1" applyFill="1" applyBorder="1"/>
    <xf numFmtId="172" fontId="7" fillId="7" borderId="0" xfId="0" applyNumberFormat="1" applyFont="1" applyFill="1"/>
    <xf numFmtId="169" fontId="18" fillId="5" borderId="0" xfId="0" applyNumberFormat="1" applyFont="1" applyFill="1" applyAlignment="1">
      <alignment vertical="top"/>
    </xf>
    <xf numFmtId="169" fontId="2" fillId="5" borderId="0" xfId="0" applyNumberFormat="1" applyFont="1" applyFill="1" applyAlignment="1">
      <alignment vertical="top" wrapText="1"/>
    </xf>
    <xf numFmtId="177" fontId="5" fillId="6" borderId="5" xfId="5" applyNumberFormat="1" applyFont="1" applyFill="1" applyBorder="1"/>
    <xf numFmtId="170" fontId="2" fillId="5" borderId="0" xfId="0" applyNumberFormat="1" applyFont="1" applyFill="1"/>
    <xf numFmtId="0" fontId="8" fillId="7" borderId="0" xfId="0" applyFont="1" applyFill="1" applyAlignment="1">
      <alignment horizontal="right"/>
    </xf>
    <xf numFmtId="0" fontId="8" fillId="5" borderId="0" xfId="0" applyFont="1" applyFill="1" applyAlignment="1">
      <alignment horizontal="right"/>
    </xf>
    <xf numFmtId="0" fontId="7" fillId="5" borderId="7" xfId="0" applyFont="1" applyFill="1" applyBorder="1" applyAlignment="1">
      <alignment horizontal="right" vertical="center"/>
    </xf>
    <xf numFmtId="0" fontId="7" fillId="5" borderId="18" xfId="0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vertical="center"/>
    </xf>
    <xf numFmtId="10" fontId="7" fillId="5" borderId="0" xfId="0" applyNumberFormat="1" applyFont="1" applyFill="1"/>
    <xf numFmtId="10" fontId="8" fillId="5" borderId="0" xfId="0" applyNumberFormat="1" applyFont="1" applyFill="1"/>
    <xf numFmtId="177" fontId="7" fillId="5" borderId="0" xfId="5" applyNumberFormat="1" applyFont="1" applyFill="1"/>
    <xf numFmtId="170" fontId="8" fillId="5" borderId="2" xfId="0" applyNumberFormat="1" applyFont="1" applyFill="1" applyBorder="1"/>
    <xf numFmtId="170" fontId="8" fillId="5" borderId="0" xfId="0" applyNumberFormat="1" applyFont="1" applyFill="1" applyAlignment="1">
      <alignment horizontal="right"/>
    </xf>
    <xf numFmtId="170" fontId="8" fillId="6" borderId="2" xfId="0" applyNumberFormat="1" applyFont="1" applyFill="1" applyBorder="1"/>
    <xf numFmtId="0" fontId="13" fillId="5" borderId="0" xfId="0" applyFont="1" applyFill="1" applyAlignment="1">
      <alignment vertical="top" wrapText="1"/>
    </xf>
    <xf numFmtId="10" fontId="13" fillId="5" borderId="0" xfId="0" applyNumberFormat="1" applyFont="1" applyFill="1"/>
    <xf numFmtId="0" fontId="21" fillId="5" borderId="5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right" wrapText="1"/>
    </xf>
    <xf numFmtId="172" fontId="2" fillId="0" borderId="0" xfId="3" applyNumberFormat="1" applyFont="1" applyFill="1" applyBorder="1"/>
    <xf numFmtId="40" fontId="5" fillId="6" borderId="5" xfId="5" applyFont="1" applyFill="1" applyBorder="1"/>
    <xf numFmtId="179" fontId="2" fillId="5" borderId="0" xfId="0" applyNumberFormat="1" applyFont="1" applyFill="1"/>
    <xf numFmtId="170" fontId="5" fillId="6" borderId="8" xfId="2" applyNumberFormat="1" applyFont="1" applyFill="1" applyBorder="1"/>
    <xf numFmtId="170" fontId="5" fillId="6" borderId="15" xfId="2" applyNumberFormat="1" applyFont="1" applyFill="1" applyBorder="1"/>
    <xf numFmtId="0" fontId="13" fillId="7" borderId="0" xfId="0" applyFont="1" applyFill="1"/>
    <xf numFmtId="172" fontId="2" fillId="5" borderId="5" xfId="3" applyNumberFormat="1" applyFont="1" applyFill="1" applyBorder="1"/>
    <xf numFmtId="172" fontId="2" fillId="5" borderId="4" xfId="3" applyNumberFormat="1" applyFont="1" applyFill="1" applyBorder="1"/>
    <xf numFmtId="172" fontId="6" fillId="5" borderId="5" xfId="3" applyNumberFormat="1" applyFont="1" applyFill="1" applyBorder="1"/>
    <xf numFmtId="172" fontId="2" fillId="5" borderId="8" xfId="3" applyNumberFormat="1" applyFont="1" applyFill="1" applyBorder="1"/>
    <xf numFmtId="180" fontId="5" fillId="7" borderId="0" xfId="0" applyNumberFormat="1" applyFont="1" applyFill="1"/>
    <xf numFmtId="0" fontId="12" fillId="7" borderId="0" xfId="0" applyFont="1" applyFill="1" applyAlignment="1">
      <alignment vertical="center" wrapText="1"/>
    </xf>
    <xf numFmtId="0" fontId="12" fillId="5" borderId="0" xfId="0" applyFont="1" applyFill="1" applyAlignment="1">
      <alignment vertical="center" wrapText="1"/>
    </xf>
    <xf numFmtId="0" fontId="12" fillId="11" borderId="8" xfId="0" applyFont="1" applyFill="1" applyBorder="1"/>
    <xf numFmtId="0" fontId="7" fillId="6" borderId="0" xfId="0" applyFont="1" applyFill="1" applyAlignment="1">
      <alignment horizontal="left" vertical="top" wrapText="1"/>
    </xf>
    <xf numFmtId="0" fontId="8" fillId="6" borderId="2" xfId="0" applyFont="1" applyFill="1" applyBorder="1" applyAlignment="1">
      <alignment horizontal="center" vertical="center" wrapText="1"/>
    </xf>
    <xf numFmtId="172" fontId="6" fillId="6" borderId="31" xfId="3" applyNumberFormat="1" applyFont="1" applyFill="1" applyBorder="1" applyAlignment="1">
      <alignment vertical="center" wrapText="1"/>
    </xf>
    <xf numFmtId="0" fontId="21" fillId="5" borderId="3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right" wrapText="1"/>
    </xf>
    <xf numFmtId="0" fontId="12" fillId="5" borderId="0" xfId="0" applyFont="1" applyFill="1" applyAlignment="1">
      <alignment horizontal="right"/>
    </xf>
    <xf numFmtId="0" fontId="7" fillId="5" borderId="7" xfId="0" applyFont="1" applyFill="1" applyBorder="1" applyAlignment="1">
      <alignment horizontal="left" vertical="top" wrapText="1"/>
    </xf>
    <xf numFmtId="0" fontId="8" fillId="5" borderId="25" xfId="0" applyFont="1" applyFill="1" applyBorder="1" applyAlignment="1">
      <alignment horizontal="center" vertical="center" wrapText="1"/>
    </xf>
    <xf numFmtId="172" fontId="6" fillId="5" borderId="7" xfId="3" applyNumberFormat="1" applyFont="1" applyFill="1" applyBorder="1"/>
    <xf numFmtId="0" fontId="21" fillId="6" borderId="7" xfId="0" applyFont="1" applyFill="1" applyBorder="1"/>
    <xf numFmtId="0" fontId="7" fillId="7" borderId="0" xfId="0" applyFont="1" applyFill="1" applyAlignment="1">
      <alignment horizontal="right"/>
    </xf>
    <xf numFmtId="0" fontId="12" fillId="7" borderId="0" xfId="0" applyFont="1" applyFill="1" applyAlignment="1">
      <alignment horizontal="right"/>
    </xf>
    <xf numFmtId="0" fontId="17" fillId="5" borderId="0" xfId="0" applyFont="1" applyFill="1"/>
    <xf numFmtId="165" fontId="7" fillId="5" borderId="0" xfId="0" applyNumberFormat="1" applyFont="1" applyFill="1" applyAlignment="1">
      <alignment horizontal="right"/>
    </xf>
    <xf numFmtId="0" fontId="26" fillId="5" borderId="0" xfId="0" applyFont="1" applyFill="1"/>
    <xf numFmtId="0" fontId="9" fillId="5" borderId="0" xfId="0" applyFont="1" applyFill="1" applyAlignment="1">
      <alignment horizontal="center" vertical="top"/>
    </xf>
    <xf numFmtId="166" fontId="26" fillId="5" borderId="0" xfId="0" applyNumberFormat="1" applyFont="1" applyFill="1"/>
    <xf numFmtId="164" fontId="26" fillId="5" borderId="0" xfId="0" applyNumberFormat="1" applyFont="1" applyFill="1"/>
    <xf numFmtId="172" fontId="26" fillId="5" borderId="0" xfId="0" applyNumberFormat="1" applyFont="1" applyFill="1"/>
    <xf numFmtId="0" fontId="0" fillId="14" borderId="0" xfId="0" applyFill="1"/>
    <xf numFmtId="0" fontId="7" fillId="5" borderId="0" xfId="0" applyFont="1" applyFill="1" applyAlignment="1">
      <alignment horizontal="right" vertical="top"/>
    </xf>
    <xf numFmtId="0" fontId="7" fillId="15" borderId="0" xfId="0" applyFont="1" applyFill="1" applyAlignment="1">
      <alignment horizontal="right" vertical="top"/>
    </xf>
    <xf numFmtId="0" fontId="8" fillId="5" borderId="0" xfId="0" applyFont="1" applyFill="1" applyAlignment="1">
      <alignment horizontal="center" vertical="top"/>
    </xf>
    <xf numFmtId="0" fontId="8" fillId="15" borderId="0" xfId="0" applyFont="1" applyFill="1"/>
    <xf numFmtId="0" fontId="8" fillId="5" borderId="0" xfId="0" applyFont="1" applyFill="1" applyAlignment="1">
      <alignment horizontal="center"/>
    </xf>
    <xf numFmtId="0" fontId="8" fillId="5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2" fillId="15" borderId="0" xfId="0" applyFont="1" applyFill="1"/>
    <xf numFmtId="0" fontId="13" fillId="8" borderId="5" xfId="0" applyFont="1" applyFill="1" applyBorder="1"/>
    <xf numFmtId="0" fontId="13" fillId="8" borderId="5" xfId="0" applyFont="1" applyFill="1" applyBorder="1" applyAlignment="1">
      <alignment horizontal="center" wrapText="1"/>
    </xf>
    <xf numFmtId="0" fontId="12" fillId="15" borderId="0" xfId="0" applyFont="1" applyFill="1" applyAlignment="1">
      <alignment horizontal="center" vertical="center" wrapText="1"/>
    </xf>
    <xf numFmtId="0" fontId="2" fillId="8" borderId="5" xfId="0" applyFont="1" applyFill="1" applyBorder="1"/>
    <xf numFmtId="166" fontId="12" fillId="8" borderId="5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wrapText="1"/>
    </xf>
    <xf numFmtId="0" fontId="2" fillId="15" borderId="0" xfId="0" applyFont="1" applyFill="1" applyAlignment="1">
      <alignment horizontal="center" wrapText="1"/>
    </xf>
    <xf numFmtId="0" fontId="12" fillId="8" borderId="9" xfId="0" applyFont="1" applyFill="1" applyBorder="1" applyAlignment="1">
      <alignment horizontal="center" vertical="center" wrapText="1"/>
    </xf>
    <xf numFmtId="0" fontId="13" fillId="8" borderId="13" xfId="0" applyFont="1" applyFill="1" applyBorder="1"/>
    <xf numFmtId="0" fontId="2" fillId="5" borderId="0" xfId="0" applyFont="1" applyFill="1" applyAlignment="1">
      <alignment horizontal="center" vertical="top" wrapText="1"/>
    </xf>
    <xf numFmtId="0" fontId="2" fillId="5" borderId="0" xfId="0" applyFont="1" applyFill="1" applyAlignment="1">
      <alignment vertical="top"/>
    </xf>
    <xf numFmtId="2" fontId="12" fillId="8" borderId="5" xfId="0" applyNumberFormat="1" applyFont="1" applyFill="1" applyBorder="1" applyAlignment="1">
      <alignment horizontal="center" vertical="center" wrapText="1"/>
    </xf>
    <xf numFmtId="2" fontId="12" fillId="16" borderId="5" xfId="0" applyNumberFormat="1" applyFont="1" applyFill="1" applyBorder="1" applyAlignment="1">
      <alignment horizontal="center" vertical="center" wrapText="1"/>
    </xf>
    <xf numFmtId="0" fontId="13" fillId="16" borderId="5" xfId="0" applyFont="1" applyFill="1" applyBorder="1"/>
    <xf numFmtId="2" fontId="12" fillId="16" borderId="0" xfId="0" applyNumberFormat="1" applyFont="1" applyFill="1" applyAlignment="1">
      <alignment horizontal="center" vertical="center" wrapText="1"/>
    </xf>
    <xf numFmtId="2" fontId="9" fillId="5" borderId="0" xfId="0" applyNumberFormat="1" applyFont="1" applyFill="1" applyAlignment="1">
      <alignment horizontal="center" vertical="center" wrapText="1"/>
    </xf>
    <xf numFmtId="0" fontId="9" fillId="15" borderId="0" xfId="0" applyFont="1" applyFill="1" applyAlignment="1">
      <alignment horizontal="center" vertical="center"/>
    </xf>
    <xf numFmtId="2" fontId="9" fillId="0" borderId="0" xfId="0" applyNumberFormat="1" applyFont="1" applyAlignment="1">
      <alignment horizontal="center" vertical="center" wrapText="1"/>
    </xf>
    <xf numFmtId="0" fontId="9" fillId="15" borderId="0" xfId="0" quotePrefix="1" applyFont="1" applyFill="1" applyAlignment="1">
      <alignment horizontal="center" vertical="center"/>
    </xf>
    <xf numFmtId="0" fontId="9" fillId="5" borderId="0" xfId="0" quotePrefix="1" applyFont="1" applyFill="1" applyAlignment="1">
      <alignment horizontal="center" vertical="center" wrapText="1"/>
    </xf>
    <xf numFmtId="0" fontId="2" fillId="15" borderId="0" xfId="0" applyFont="1" applyFill="1" applyAlignment="1">
      <alignment horizontal="center" vertical="center"/>
    </xf>
    <xf numFmtId="0" fontId="9" fillId="5" borderId="8" xfId="0" quotePrefix="1" applyFont="1" applyFill="1" applyBorder="1" applyAlignment="1">
      <alignment horizontal="center" vertical="center"/>
    </xf>
    <xf numFmtId="0" fontId="9" fillId="13" borderId="0" xfId="0" applyFont="1" applyFill="1" applyAlignment="1">
      <alignment horizontal="center"/>
    </xf>
    <xf numFmtId="0" fontId="2" fillId="13" borderId="0" xfId="0" applyFont="1" applyFill="1" applyAlignment="1">
      <alignment horizontal="left" wrapText="1"/>
    </xf>
    <xf numFmtId="172" fontId="2" fillId="13" borderId="0" xfId="3" applyNumberFormat="1" applyFont="1" applyFill="1" applyBorder="1" applyAlignment="1">
      <alignment horizontal="center"/>
    </xf>
    <xf numFmtId="40" fontId="5" fillId="13" borderId="0" xfId="5" applyFont="1" applyFill="1" applyAlignment="1">
      <alignment horizontal="center"/>
    </xf>
    <xf numFmtId="0" fontId="6" fillId="13" borderId="0" xfId="0" applyFont="1" applyFill="1" applyAlignment="1">
      <alignment horizontal="center" vertical="center"/>
    </xf>
    <xf numFmtId="166" fontId="5" fillId="13" borderId="0" xfId="0" applyNumberFormat="1" applyFont="1" applyFill="1"/>
    <xf numFmtId="172" fontId="2" fillId="13" borderId="0" xfId="3" applyNumberFormat="1" applyFont="1" applyFill="1" applyBorder="1"/>
    <xf numFmtId="0" fontId="2" fillId="13" borderId="0" xfId="0" applyFont="1" applyFill="1" applyAlignment="1">
      <alignment horizontal="center"/>
    </xf>
    <xf numFmtId="0" fontId="9" fillId="13" borderId="0" xfId="0" applyFont="1" applyFill="1" applyAlignment="1">
      <alignment horizontal="center" vertical="top"/>
    </xf>
    <xf numFmtId="0" fontId="6" fillId="13" borderId="0" xfId="0" applyFont="1" applyFill="1" applyAlignment="1">
      <alignment horizontal="center" vertical="center" wrapText="1"/>
    </xf>
    <xf numFmtId="0" fontId="2" fillId="13" borderId="0" xfId="0" applyFont="1" applyFill="1" applyAlignment="1">
      <alignment horizontal="center" vertical="center"/>
    </xf>
    <xf numFmtId="166" fontId="2" fillId="13" borderId="0" xfId="0" applyNumberFormat="1" applyFont="1" applyFill="1"/>
    <xf numFmtId="2" fontId="2" fillId="13" borderId="0" xfId="0" applyNumberFormat="1" applyFont="1" applyFill="1"/>
    <xf numFmtId="0" fontId="6" fillId="13" borderId="0" xfId="0" applyFont="1" applyFill="1" applyAlignment="1">
      <alignment vertical="top" wrapText="1"/>
    </xf>
    <xf numFmtId="164" fontId="2" fillId="13" borderId="0" xfId="0" applyNumberFormat="1" applyFont="1" applyFill="1" applyAlignment="1">
      <alignment vertical="top"/>
    </xf>
    <xf numFmtId="164" fontId="2" fillId="5" borderId="0" xfId="0" applyNumberFormat="1" applyFont="1" applyFill="1" applyAlignment="1">
      <alignment horizontal="right" wrapText="1"/>
    </xf>
    <xf numFmtId="164" fontId="2" fillId="15" borderId="0" xfId="0" applyNumberFormat="1" applyFont="1" applyFill="1" applyAlignment="1">
      <alignment horizontal="right" wrapText="1"/>
    </xf>
    <xf numFmtId="0" fontId="6" fillId="13" borderId="0" xfId="0" applyFont="1" applyFill="1" applyAlignment="1">
      <alignment horizontal="center" vertical="top" wrapText="1"/>
    </xf>
    <xf numFmtId="166" fontId="2" fillId="13" borderId="0" xfId="0" applyNumberFormat="1" applyFont="1" applyFill="1" applyAlignment="1">
      <alignment vertical="top"/>
    </xf>
    <xf numFmtId="171" fontId="2" fillId="13" borderId="0" xfId="0" applyNumberFormat="1" applyFont="1" applyFill="1" applyAlignment="1">
      <alignment vertical="top"/>
    </xf>
    <xf numFmtId="186" fontId="2" fillId="13" borderId="0" xfId="0" applyNumberFormat="1" applyFont="1" applyFill="1"/>
    <xf numFmtId="40" fontId="5" fillId="13" borderId="0" xfId="5" applyFont="1" applyFill="1"/>
    <xf numFmtId="170" fontId="2" fillId="13" borderId="0" xfId="0" applyNumberFormat="1" applyFont="1" applyFill="1"/>
    <xf numFmtId="170" fontId="5" fillId="13" borderId="0" xfId="2" applyNumberFormat="1" applyFont="1" applyFill="1" applyBorder="1" applyAlignment="1">
      <alignment horizontal="center"/>
    </xf>
    <xf numFmtId="0" fontId="2" fillId="13" borderId="0" xfId="0" applyFont="1" applyFill="1" applyAlignment="1">
      <alignment horizontal="left"/>
    </xf>
    <xf numFmtId="172" fontId="2" fillId="13" borderId="10" xfId="3" applyNumberFormat="1" applyFont="1" applyFill="1" applyBorder="1"/>
    <xf numFmtId="0" fontId="2" fillId="13" borderId="0" xfId="0" applyFont="1" applyFill="1" applyAlignment="1">
      <alignment horizontal="center" vertical="top"/>
    </xf>
    <xf numFmtId="177" fontId="5" fillId="13" borderId="0" xfId="5" applyNumberFormat="1" applyFont="1" applyFill="1"/>
    <xf numFmtId="187" fontId="2" fillId="13" borderId="0" xfId="0" applyNumberFormat="1" applyFont="1" applyFill="1" applyAlignment="1">
      <alignment wrapText="1"/>
    </xf>
    <xf numFmtId="187" fontId="2" fillId="5" borderId="0" xfId="0" applyNumberFormat="1" applyFont="1" applyFill="1" applyAlignment="1">
      <alignment wrapText="1"/>
    </xf>
    <xf numFmtId="188" fontId="2" fillId="13" borderId="0" xfId="0" applyNumberFormat="1" applyFont="1" applyFill="1" applyAlignment="1">
      <alignment wrapText="1"/>
    </xf>
    <xf numFmtId="172" fontId="5" fillId="13" borderId="0" xfId="0" applyNumberFormat="1" applyFont="1" applyFill="1" applyAlignment="1">
      <alignment horizontal="right"/>
    </xf>
    <xf numFmtId="0" fontId="6" fillId="13" borderId="0" xfId="0" applyFont="1" applyFill="1" applyAlignment="1">
      <alignment horizontal="center" wrapText="1"/>
    </xf>
    <xf numFmtId="177" fontId="5" fillId="13" borderId="0" xfId="5" applyNumberFormat="1" applyFont="1" applyFill="1" applyAlignment="1">
      <alignment horizontal="center"/>
    </xf>
    <xf numFmtId="37" fontId="6" fillId="13" borderId="7" xfId="1" applyNumberFormat="1" applyFont="1" applyFill="1" applyBorder="1" applyAlignment="1">
      <alignment horizontal="center"/>
    </xf>
    <xf numFmtId="10" fontId="6" fillId="13" borderId="7" xfId="3" applyNumberFormat="1" applyFont="1" applyFill="1" applyBorder="1" applyAlignment="1">
      <alignment horizontal="center"/>
    </xf>
    <xf numFmtId="189" fontId="2" fillId="13" borderId="7" xfId="0" applyNumberFormat="1" applyFont="1" applyFill="1" applyBorder="1" applyAlignment="1">
      <alignment horizontal="center"/>
    </xf>
    <xf numFmtId="170" fontId="5" fillId="13" borderId="7" xfId="2" applyNumberFormat="1" applyFont="1" applyFill="1" applyBorder="1" applyAlignment="1">
      <alignment horizontal="center"/>
    </xf>
    <xf numFmtId="190" fontId="5" fillId="13" borderId="7" xfId="2" applyNumberFormat="1" applyFont="1" applyFill="1" applyBorder="1" applyAlignment="1">
      <alignment horizontal="center"/>
    </xf>
    <xf numFmtId="169" fontId="2" fillId="13" borderId="0" xfId="2" applyNumberFormat="1" applyFont="1" applyFill="1" applyBorder="1"/>
    <xf numFmtId="191" fontId="2" fillId="13" borderId="0" xfId="2" applyNumberFormat="1" applyFont="1" applyFill="1" applyBorder="1"/>
    <xf numFmtId="192" fontId="6" fillId="13" borderId="0" xfId="1" applyNumberFormat="1" applyFont="1" applyFill="1" applyBorder="1" applyAlignment="1">
      <alignment horizontal="right"/>
    </xf>
    <xf numFmtId="177" fontId="7" fillId="13" borderId="0" xfId="5" applyNumberFormat="1" applyFont="1" applyFill="1"/>
    <xf numFmtId="0" fontId="5" fillId="5" borderId="0" xfId="0" applyFont="1" applyFill="1" applyAlignment="1">
      <alignment horizontal="left" wrapText="1"/>
    </xf>
    <xf numFmtId="172" fontId="2" fillId="5" borderId="0" xfId="3" applyNumberFormat="1" applyFont="1" applyFill="1" applyBorder="1" applyAlignment="1">
      <alignment horizontal="center"/>
    </xf>
    <xf numFmtId="40" fontId="5" fillId="5" borderId="0" xfId="5" applyFont="1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vertical="top" wrapText="1"/>
    </xf>
    <xf numFmtId="3" fontId="5" fillId="5" borderId="0" xfId="0" applyNumberFormat="1" applyFont="1" applyFill="1" applyAlignment="1">
      <alignment vertical="top"/>
    </xf>
    <xf numFmtId="0" fontId="6" fillId="5" borderId="0" xfId="0" applyFont="1" applyFill="1" applyAlignment="1">
      <alignment horizontal="center" vertical="top" wrapText="1"/>
    </xf>
    <xf numFmtId="166" fontId="2" fillId="5" borderId="0" xfId="0" applyNumberFormat="1" applyFont="1" applyFill="1" applyAlignment="1">
      <alignment vertical="top"/>
    </xf>
    <xf numFmtId="171" fontId="2" fillId="5" borderId="0" xfId="0" applyNumberFormat="1" applyFont="1" applyFill="1" applyAlignment="1">
      <alignment vertical="top"/>
    </xf>
    <xf numFmtId="186" fontId="2" fillId="5" borderId="0" xfId="0" applyNumberFormat="1" applyFont="1" applyFill="1"/>
    <xf numFmtId="40" fontId="5" fillId="0" borderId="0" xfId="5" applyFont="1"/>
    <xf numFmtId="172" fontId="2" fillId="0" borderId="3" xfId="3" applyNumberFormat="1" applyFont="1" applyFill="1" applyBorder="1"/>
    <xf numFmtId="170" fontId="2" fillId="5" borderId="3" xfId="0" applyNumberFormat="1" applyFont="1" applyFill="1" applyBorder="1"/>
    <xf numFmtId="170" fontId="2" fillId="0" borderId="0" xfId="0" applyNumberFormat="1" applyFont="1"/>
    <xf numFmtId="172" fontId="2" fillId="0" borderId="0" xfId="3" applyNumberFormat="1" applyFont="1" applyFill="1" applyBorder="1" applyAlignment="1">
      <alignment horizontal="center"/>
    </xf>
    <xf numFmtId="170" fontId="5" fillId="0" borderId="0" xfId="2" applyNumberFormat="1" applyFont="1" applyFill="1" applyBorder="1" applyAlignment="1">
      <alignment horizontal="center"/>
    </xf>
    <xf numFmtId="40" fontId="5" fillId="0" borderId="0" xfId="5" applyFont="1" applyAlignment="1">
      <alignment horizontal="center"/>
    </xf>
    <xf numFmtId="0" fontId="2" fillId="5" borderId="0" xfId="0" applyFont="1" applyFill="1" applyAlignment="1">
      <alignment horizontal="center" vertical="top"/>
    </xf>
    <xf numFmtId="0" fontId="2" fillId="5" borderId="3" xfId="0" applyFont="1" applyFill="1" applyBorder="1" applyAlignment="1">
      <alignment horizontal="left" wrapText="1"/>
    </xf>
    <xf numFmtId="188" fontId="2" fillId="5" borderId="3" xfId="0" applyNumberFormat="1" applyFont="1" applyFill="1" applyBorder="1" applyAlignment="1">
      <alignment wrapText="1"/>
    </xf>
    <xf numFmtId="172" fontId="5" fillId="5" borderId="3" xfId="0" applyNumberFormat="1" applyFont="1" applyFill="1" applyBorder="1" applyAlignment="1">
      <alignment horizontal="right"/>
    </xf>
    <xf numFmtId="187" fontId="2" fillId="5" borderId="3" xfId="0" applyNumberFormat="1" applyFont="1" applyFill="1" applyBorder="1" applyAlignment="1">
      <alignment wrapText="1"/>
    </xf>
    <xf numFmtId="0" fontId="6" fillId="5" borderId="0" xfId="0" applyFont="1" applyFill="1" applyAlignment="1">
      <alignment horizontal="center" wrapText="1"/>
    </xf>
    <xf numFmtId="177" fontId="5" fillId="5" borderId="0" xfId="5" applyNumberFormat="1" applyFont="1" applyFill="1" applyAlignment="1">
      <alignment horizontal="center"/>
    </xf>
    <xf numFmtId="169" fontId="2" fillId="5" borderId="0" xfId="2" applyNumberFormat="1" applyFont="1" applyFill="1" applyBorder="1"/>
    <xf numFmtId="191" fontId="2" fillId="5" borderId="0" xfId="2" applyNumberFormat="1" applyFont="1" applyFill="1" applyBorder="1"/>
    <xf numFmtId="192" fontId="6" fillId="0" borderId="0" xfId="1" applyNumberFormat="1" applyFont="1" applyFill="1" applyBorder="1" applyAlignment="1">
      <alignment horizontal="right"/>
    </xf>
    <xf numFmtId="177" fontId="7" fillId="0" borderId="0" xfId="5" applyNumberFormat="1" applyFont="1"/>
    <xf numFmtId="177" fontId="5" fillId="0" borderId="0" xfId="5" applyNumberFormat="1" applyFont="1"/>
    <xf numFmtId="0" fontId="8" fillId="13" borderId="0" xfId="0" applyFont="1" applyFill="1" applyAlignment="1">
      <alignment vertical="top" wrapText="1"/>
    </xf>
    <xf numFmtId="193" fontId="2" fillId="13" borderId="0" xfId="0" applyNumberFormat="1" applyFont="1" applyFill="1" applyAlignment="1">
      <alignment vertical="top"/>
    </xf>
    <xf numFmtId="164" fontId="8" fillId="5" borderId="0" xfId="0" applyNumberFormat="1" applyFont="1" applyFill="1" applyAlignment="1">
      <alignment horizontal="right" wrapText="1"/>
    </xf>
    <xf numFmtId="164" fontId="8" fillId="15" borderId="0" xfId="0" applyNumberFormat="1" applyFont="1" applyFill="1" applyAlignment="1">
      <alignment horizontal="right" wrapText="1"/>
    </xf>
    <xf numFmtId="0" fontId="9" fillId="13" borderId="21" xfId="0" applyFont="1" applyFill="1" applyBorder="1" applyAlignment="1">
      <alignment horizontal="center"/>
    </xf>
    <xf numFmtId="0" fontId="7" fillId="13" borderId="7" xfId="0" applyFont="1" applyFill="1" applyBorder="1"/>
    <xf numFmtId="172" fontId="2" fillId="13" borderId="7" xfId="3" applyNumberFormat="1" applyFont="1" applyFill="1" applyBorder="1"/>
    <xf numFmtId="170" fontId="5" fillId="13" borderId="7" xfId="2" applyNumberFormat="1" applyFont="1" applyFill="1" applyBorder="1"/>
    <xf numFmtId="0" fontId="9" fillId="13" borderId="3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left"/>
    </xf>
    <xf numFmtId="172" fontId="2" fillId="13" borderId="3" xfId="3" applyNumberFormat="1" applyFont="1" applyFill="1" applyBorder="1"/>
    <xf numFmtId="172" fontId="2" fillId="13" borderId="17" xfId="3" applyNumberFormat="1" applyFont="1" applyFill="1" applyBorder="1"/>
    <xf numFmtId="170" fontId="5" fillId="13" borderId="3" xfId="2" applyNumberFormat="1" applyFont="1" applyFill="1" applyBorder="1"/>
    <xf numFmtId="0" fontId="2" fillId="13" borderId="3" xfId="0" applyFont="1" applyFill="1" applyBorder="1"/>
    <xf numFmtId="172" fontId="2" fillId="13" borderId="3" xfId="3" applyNumberFormat="1" applyFont="1" applyFill="1" applyBorder="1" applyAlignment="1">
      <alignment horizontal="center"/>
    </xf>
    <xf numFmtId="0" fontId="9" fillId="13" borderId="7" xfId="0" applyFont="1" applyFill="1" applyBorder="1" applyAlignment="1">
      <alignment horizontal="center"/>
    </xf>
    <xf numFmtId="0" fontId="8" fillId="13" borderId="7" xfId="0" applyFont="1" applyFill="1" applyBorder="1" applyAlignment="1">
      <alignment horizontal="left" wrapText="1"/>
    </xf>
    <xf numFmtId="170" fontId="7" fillId="13" borderId="7" xfId="2" applyNumberFormat="1" applyFont="1" applyFill="1" applyBorder="1"/>
    <xf numFmtId="169" fontId="8" fillId="5" borderId="0" xfId="0" applyNumberFormat="1" applyFont="1" applyFill="1"/>
    <xf numFmtId="0" fontId="8" fillId="13" borderId="7" xfId="0" applyFont="1" applyFill="1" applyBorder="1"/>
    <xf numFmtId="188" fontId="7" fillId="13" borderId="7" xfId="0" applyNumberFormat="1" applyFont="1" applyFill="1" applyBorder="1" applyAlignment="1">
      <alignment horizontal="right" vertical="center" wrapText="1"/>
    </xf>
    <xf numFmtId="172" fontId="6" fillId="13" borderId="21" xfId="3" applyNumberFormat="1" applyFont="1" applyFill="1" applyBorder="1"/>
    <xf numFmtId="187" fontId="7" fillId="13" borderId="7" xfId="0" applyNumberFormat="1" applyFont="1" applyFill="1" applyBorder="1" applyAlignment="1">
      <alignment horizontal="right" vertical="center" wrapText="1"/>
    </xf>
    <xf numFmtId="0" fontId="2" fillId="5" borderId="0" xfId="0" applyFont="1" applyFill="1" applyAlignment="1">
      <alignment horizontal="left" wrapText="1"/>
    </xf>
    <xf numFmtId="0" fontId="9" fillId="5" borderId="7" xfId="0" applyFont="1" applyFill="1" applyBorder="1" applyAlignment="1">
      <alignment horizontal="center" vertical="top"/>
    </xf>
    <xf numFmtId="0" fontId="8" fillId="5" borderId="7" xfId="0" applyFont="1" applyFill="1" applyBorder="1" applyAlignment="1">
      <alignment vertical="top" wrapText="1"/>
    </xf>
    <xf numFmtId="4" fontId="2" fillId="5" borderId="7" xfId="0" applyNumberFormat="1" applyFont="1" applyFill="1" applyBorder="1" applyAlignment="1">
      <alignment vertical="top"/>
    </xf>
    <xf numFmtId="0" fontId="8" fillId="5" borderId="7" xfId="0" applyFont="1" applyFill="1" applyBorder="1"/>
    <xf numFmtId="0" fontId="7" fillId="5" borderId="18" xfId="0" applyFont="1" applyFill="1" applyBorder="1" applyAlignment="1">
      <alignment vertical="center"/>
    </xf>
    <xf numFmtId="0" fontId="9" fillId="0" borderId="7" xfId="0" applyFont="1" applyBorder="1" applyAlignment="1">
      <alignment horizontal="center"/>
    </xf>
    <xf numFmtId="172" fontId="8" fillId="5" borderId="7" xfId="3" applyNumberFormat="1" applyFont="1" applyFill="1" applyBorder="1" applyAlignment="1">
      <alignment horizontal="center"/>
    </xf>
    <xf numFmtId="170" fontId="5" fillId="13" borderId="3" xfId="2" applyNumberFormat="1" applyFont="1" applyFill="1" applyBorder="1" applyAlignment="1">
      <alignment horizontal="center"/>
    </xf>
    <xf numFmtId="40" fontId="5" fillId="13" borderId="3" xfId="5" applyFont="1" applyFill="1" applyBorder="1" applyAlignment="1">
      <alignment horizontal="center"/>
    </xf>
    <xf numFmtId="172" fontId="8" fillId="0" borderId="7" xfId="3" applyNumberFormat="1" applyFont="1" applyFill="1" applyBorder="1" applyAlignment="1">
      <alignment horizontal="center"/>
    </xf>
    <xf numFmtId="170" fontId="7" fillId="0" borderId="7" xfId="2" applyNumberFormat="1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left" wrapText="1"/>
    </xf>
    <xf numFmtId="170" fontId="5" fillId="5" borderId="6" xfId="2" applyNumberFormat="1" applyFont="1" applyFill="1" applyBorder="1"/>
    <xf numFmtId="172" fontId="2" fillId="5" borderId="6" xfId="3" applyNumberFormat="1" applyFont="1" applyFill="1" applyBorder="1" applyAlignment="1">
      <alignment horizontal="center"/>
    </xf>
    <xf numFmtId="177" fontId="5" fillId="5" borderId="6" xfId="5" applyNumberFormat="1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166" fontId="5" fillId="5" borderId="3" xfId="0" applyNumberFormat="1" applyFont="1" applyFill="1" applyBorder="1"/>
    <xf numFmtId="0" fontId="9" fillId="5" borderId="3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166" fontId="2" fillId="5" borderId="7" xfId="0" applyNumberFormat="1" applyFont="1" applyFill="1" applyBorder="1"/>
    <xf numFmtId="2" fontId="2" fillId="5" borderId="7" xfId="0" applyNumberFormat="1" applyFont="1" applyFill="1" applyBorder="1"/>
    <xf numFmtId="0" fontId="6" fillId="5" borderId="3" xfId="0" applyFont="1" applyFill="1" applyBorder="1" applyAlignment="1">
      <alignment horizontal="center" vertical="top" wrapText="1"/>
    </xf>
    <xf numFmtId="166" fontId="2" fillId="5" borderId="3" xfId="0" applyNumberFormat="1" applyFont="1" applyFill="1" applyBorder="1" applyAlignment="1">
      <alignment vertical="top"/>
    </xf>
    <xf numFmtId="171" fontId="2" fillId="5" borderId="3" xfId="0" applyNumberFormat="1" applyFont="1" applyFill="1" applyBorder="1" applyAlignment="1">
      <alignment vertical="top"/>
    </xf>
    <xf numFmtId="186" fontId="2" fillId="5" borderId="3" xfId="0" applyNumberFormat="1" applyFont="1" applyFill="1" applyBorder="1"/>
    <xf numFmtId="40" fontId="5" fillId="0" borderId="3" xfId="5" applyFont="1" applyBorder="1"/>
    <xf numFmtId="170" fontId="2" fillId="0" borderId="3" xfId="0" applyNumberFormat="1" applyFont="1" applyBorder="1"/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top"/>
    </xf>
    <xf numFmtId="177" fontId="5" fillId="5" borderId="3" xfId="5" applyNumberFormat="1" applyFont="1" applyFill="1" applyBorder="1"/>
    <xf numFmtId="0" fontId="6" fillId="5" borderId="3" xfId="0" applyFont="1" applyFill="1" applyBorder="1" applyAlignment="1">
      <alignment horizontal="center" wrapText="1"/>
    </xf>
    <xf numFmtId="169" fontId="2" fillId="5" borderId="3" xfId="2" applyNumberFormat="1" applyFont="1" applyFill="1" applyBorder="1"/>
    <xf numFmtId="191" fontId="2" fillId="5" borderId="3" xfId="2" applyNumberFormat="1" applyFont="1" applyFill="1" applyBorder="1"/>
    <xf numFmtId="192" fontId="6" fillId="0" borderId="3" xfId="1" applyNumberFormat="1" applyFont="1" applyFill="1" applyBorder="1" applyAlignment="1">
      <alignment horizontal="right"/>
    </xf>
    <xf numFmtId="177" fontId="7" fillId="5" borderId="3" xfId="5" applyNumberFormat="1" applyFont="1" applyFill="1" applyBorder="1"/>
    <xf numFmtId="177" fontId="7" fillId="0" borderId="3" xfId="5" applyNumberFormat="1" applyFont="1" applyBorder="1"/>
    <xf numFmtId="177" fontId="5" fillId="0" borderId="3" xfId="5" applyNumberFormat="1" applyFont="1" applyBorder="1"/>
    <xf numFmtId="0" fontId="7" fillId="15" borderId="0" xfId="0" applyFont="1" applyFill="1"/>
    <xf numFmtId="0" fontId="9" fillId="13" borderId="7" xfId="0" applyFont="1" applyFill="1" applyBorder="1" applyAlignment="1">
      <alignment horizontal="center" vertical="top"/>
    </xf>
    <xf numFmtId="0" fontId="2" fillId="13" borderId="7" xfId="0" applyFont="1" applyFill="1" applyBorder="1"/>
    <xf numFmtId="166" fontId="7" fillId="13" borderId="7" xfId="0" applyNumberFormat="1" applyFont="1" applyFill="1" applyBorder="1" applyAlignment="1">
      <alignment vertical="center"/>
    </xf>
    <xf numFmtId="0" fontId="11" fillId="13" borderId="7" xfId="0" applyFont="1" applyFill="1" applyBorder="1" applyAlignment="1">
      <alignment horizontal="center" vertical="center"/>
    </xf>
    <xf numFmtId="0" fontId="8" fillId="13" borderId="7" xfId="0" applyFont="1" applyFill="1" applyBorder="1" applyAlignment="1">
      <alignment horizontal="left" vertical="center" wrapText="1"/>
    </xf>
    <xf numFmtId="0" fontId="11" fillId="13" borderId="7" xfId="0" applyFont="1" applyFill="1" applyBorder="1" applyAlignment="1">
      <alignment horizontal="center" vertical="top"/>
    </xf>
    <xf numFmtId="0" fontId="8" fillId="13" borderId="7" xfId="0" applyFont="1" applyFill="1" applyBorder="1" applyAlignment="1">
      <alignment horizontal="left" vertical="top" wrapText="1"/>
    </xf>
    <xf numFmtId="43" fontId="7" fillId="13" borderId="7" xfId="0" applyNumberFormat="1" applyFont="1" applyFill="1" applyBorder="1" applyAlignment="1">
      <alignment vertical="center"/>
    </xf>
    <xf numFmtId="186" fontId="7" fillId="13" borderId="7" xfId="0" applyNumberFormat="1" applyFont="1" applyFill="1" applyBorder="1"/>
    <xf numFmtId="170" fontId="7" fillId="13" borderId="21" xfId="2" applyNumberFormat="1" applyFont="1" applyFill="1" applyBorder="1"/>
    <xf numFmtId="172" fontId="8" fillId="13" borderId="21" xfId="3" applyNumberFormat="1" applyFont="1" applyFill="1" applyBorder="1"/>
    <xf numFmtId="40" fontId="7" fillId="13" borderId="21" xfId="5" applyFont="1" applyFill="1" applyBorder="1"/>
    <xf numFmtId="0" fontId="24" fillId="13" borderId="7" xfId="0" applyFont="1" applyFill="1" applyBorder="1" applyAlignment="1">
      <alignment horizontal="center"/>
    </xf>
    <xf numFmtId="172" fontId="8" fillId="13" borderId="7" xfId="0" applyNumberFormat="1" applyFont="1" applyFill="1" applyBorder="1" applyAlignment="1">
      <alignment horizontal="left" wrapText="1"/>
    </xf>
    <xf numFmtId="172" fontId="8" fillId="13" borderId="7" xfId="0" applyNumberFormat="1" applyFont="1" applyFill="1" applyBorder="1" applyAlignment="1">
      <alignment horizontal="right" wrapText="1"/>
    </xf>
    <xf numFmtId="170" fontId="8" fillId="13" borderId="21" xfId="0" applyNumberFormat="1" applyFont="1" applyFill="1" applyBorder="1"/>
    <xf numFmtId="40" fontId="7" fillId="13" borderId="7" xfId="5" applyFont="1" applyFill="1" applyBorder="1"/>
    <xf numFmtId="172" fontId="8" fillId="13" borderId="7" xfId="3" applyNumberFormat="1" applyFont="1" applyFill="1" applyBorder="1"/>
    <xf numFmtId="177" fontId="7" fillId="13" borderId="7" xfId="5" applyNumberFormat="1" applyFont="1" applyFill="1" applyBorder="1"/>
    <xf numFmtId="0" fontId="8" fillId="13" borderId="7" xfId="0" applyFont="1" applyFill="1" applyBorder="1" applyAlignment="1">
      <alignment horizontal="right" vertical="center" wrapText="1"/>
    </xf>
    <xf numFmtId="0" fontId="7" fillId="5" borderId="0" xfId="0" applyFont="1" applyFill="1" applyAlignment="1">
      <alignment vertical="center"/>
    </xf>
    <xf numFmtId="166" fontId="7" fillId="13" borderId="7" xfId="0" applyNumberFormat="1" applyFont="1" applyFill="1" applyBorder="1" applyAlignment="1">
      <alignment horizontal="right" vertical="center" wrapText="1"/>
    </xf>
    <xf numFmtId="187" fontId="7" fillId="5" borderId="0" xfId="0" applyNumberFormat="1" applyFont="1" applyFill="1" applyAlignment="1">
      <alignment horizontal="right" vertical="center" wrapText="1"/>
    </xf>
    <xf numFmtId="0" fontId="8" fillId="13" borderId="7" xfId="0" applyFont="1" applyFill="1" applyBorder="1" applyAlignment="1">
      <alignment horizontal="center" wrapText="1"/>
    </xf>
    <xf numFmtId="166" fontId="7" fillId="13" borderId="7" xfId="0" applyNumberFormat="1" applyFont="1" applyFill="1" applyBorder="1"/>
    <xf numFmtId="177" fontId="7" fillId="13" borderId="7" xfId="5" applyNumberFormat="1" applyFont="1" applyFill="1" applyBorder="1" applyAlignment="1">
      <alignment horizontal="center"/>
    </xf>
    <xf numFmtId="172" fontId="8" fillId="13" borderId="7" xfId="3" applyNumberFormat="1" applyFont="1" applyFill="1" applyBorder="1" applyAlignment="1">
      <alignment horizontal="center"/>
    </xf>
    <xf numFmtId="40" fontId="7" fillId="13" borderId="7" xfId="5" applyFont="1" applyFill="1" applyBorder="1" applyAlignment="1">
      <alignment horizontal="center"/>
    </xf>
    <xf numFmtId="0" fontId="9" fillId="13" borderId="21" xfId="0" applyFont="1" applyFill="1" applyBorder="1" applyAlignment="1">
      <alignment horizontal="center" vertical="top"/>
    </xf>
    <xf numFmtId="169" fontId="7" fillId="13" borderId="7" xfId="2" applyNumberFormat="1" applyFont="1" applyFill="1" applyBorder="1"/>
    <xf numFmtId="192" fontId="7" fillId="13" borderId="7" xfId="5" applyNumberFormat="1" applyFont="1" applyFill="1" applyBorder="1" applyAlignment="1">
      <alignment horizontal="right"/>
    </xf>
    <xf numFmtId="0" fontId="2" fillId="15" borderId="0" xfId="0" applyFont="1" applyFill="1" applyAlignment="1">
      <alignment vertical="top"/>
    </xf>
    <xf numFmtId="0" fontId="11" fillId="5" borderId="0" xfId="0" applyFont="1" applyFill="1" applyAlignment="1">
      <alignment horizontal="center" vertical="top"/>
    </xf>
    <xf numFmtId="43" fontId="2" fillId="5" borderId="0" xfId="0" applyNumberFormat="1" applyFont="1" applyFill="1" applyAlignment="1">
      <alignment vertical="top"/>
    </xf>
    <xf numFmtId="165" fontId="2" fillId="5" borderId="0" xfId="0" applyNumberFormat="1" applyFont="1" applyFill="1" applyAlignment="1">
      <alignment vertical="top"/>
    </xf>
    <xf numFmtId="0" fontId="2" fillId="12" borderId="0" xfId="0" applyFont="1" applyFill="1" applyAlignment="1">
      <alignment vertical="top"/>
    </xf>
    <xf numFmtId="0" fontId="5" fillId="5" borderId="0" xfId="0" applyFont="1" applyFill="1" applyAlignment="1">
      <alignment vertical="top" wrapText="1"/>
    </xf>
    <xf numFmtId="0" fontId="2" fillId="12" borderId="0" xfId="0" applyFont="1" applyFill="1" applyAlignment="1">
      <alignment horizontal="center" vertical="top"/>
    </xf>
    <xf numFmtId="0" fontId="2" fillId="12" borderId="0" xfId="0" applyFont="1" applyFill="1"/>
    <xf numFmtId="0" fontId="2" fillId="12" borderId="0" xfId="0" applyFont="1" applyFill="1" applyAlignment="1">
      <alignment wrapText="1"/>
    </xf>
    <xf numFmtId="0" fontId="6" fillId="12" borderId="0" xfId="0" applyFont="1" applyFill="1" applyAlignment="1">
      <alignment horizontal="center" wrapText="1"/>
    </xf>
    <xf numFmtId="0" fontId="2" fillId="12" borderId="0" xfId="0" applyFont="1" applyFill="1" applyAlignment="1">
      <alignment horizontal="center"/>
    </xf>
    <xf numFmtId="194" fontId="2" fillId="5" borderId="0" xfId="0" applyNumberFormat="1" applyFont="1" applyFill="1"/>
    <xf numFmtId="0" fontId="2" fillId="5" borderId="0" xfId="0" applyFont="1" applyFill="1" applyAlignment="1">
      <alignment horizontal="right"/>
    </xf>
    <xf numFmtId="0" fontId="28" fillId="5" borderId="0" xfId="0" applyFont="1" applyFill="1"/>
    <xf numFmtId="165" fontId="2" fillId="12" borderId="0" xfId="0" applyNumberFormat="1" applyFont="1" applyFill="1" applyAlignment="1">
      <alignment horizontal="center" vertical="top"/>
    </xf>
    <xf numFmtId="194" fontId="2" fillId="15" borderId="0" xfId="0" applyNumberFormat="1" applyFont="1" applyFill="1"/>
    <xf numFmtId="0" fontId="2" fillId="17" borderId="0" xfId="0" applyFont="1" applyFill="1"/>
    <xf numFmtId="164" fontId="2" fillId="17" borderId="0" xfId="0" applyNumberFormat="1" applyFont="1" applyFill="1"/>
    <xf numFmtId="0" fontId="2" fillId="17" borderId="0" xfId="0" applyFont="1" applyFill="1" applyAlignment="1">
      <alignment horizontal="left"/>
    </xf>
    <xf numFmtId="0" fontId="5" fillId="17" borderId="0" xfId="0" applyFont="1" applyFill="1"/>
    <xf numFmtId="0" fontId="8" fillId="17" borderId="0" xfId="0" applyFont="1" applyFill="1" applyAlignment="1">
      <alignment horizontal="right"/>
    </xf>
    <xf numFmtId="0" fontId="26" fillId="17" borderId="0" xfId="0" applyFont="1" applyFill="1"/>
    <xf numFmtId="172" fontId="26" fillId="17" borderId="0" xfId="0" applyNumberFormat="1" applyFont="1" applyFill="1"/>
    <xf numFmtId="10" fontId="2" fillId="17" borderId="0" xfId="0" applyNumberFormat="1" applyFont="1" applyFill="1"/>
    <xf numFmtId="10" fontId="2" fillId="17" borderId="0" xfId="0" applyNumberFormat="1" applyFont="1" applyFill="1" applyAlignment="1">
      <alignment vertical="top" wrapText="1"/>
    </xf>
    <xf numFmtId="0" fontId="2" fillId="18" borderId="0" xfId="0" applyFont="1" applyFill="1"/>
    <xf numFmtId="172" fontId="2" fillId="18" borderId="0" xfId="0" applyNumberFormat="1" applyFont="1" applyFill="1"/>
    <xf numFmtId="174" fontId="2" fillId="18" borderId="0" xfId="0" applyNumberFormat="1" applyFont="1" applyFill="1"/>
    <xf numFmtId="0" fontId="2" fillId="17" borderId="0" xfId="0" applyFont="1" applyFill="1" applyAlignment="1">
      <alignment horizontal="center"/>
    </xf>
    <xf numFmtId="0" fontId="2" fillId="19" borderId="0" xfId="0" applyFont="1" applyFill="1"/>
    <xf numFmtId="0" fontId="2" fillId="19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left" vertical="top"/>
    </xf>
    <xf numFmtId="0" fontId="2" fillId="19" borderId="0" xfId="0" applyFont="1" applyFill="1" applyAlignment="1">
      <alignment vertical="top"/>
    </xf>
    <xf numFmtId="166" fontId="2" fillId="17" borderId="0" xfId="0" applyNumberFormat="1" applyFont="1" applyFill="1" applyAlignment="1">
      <alignment horizontal="center" vertical="top"/>
    </xf>
    <xf numFmtId="170" fontId="5" fillId="2" borderId="0" xfId="2" applyNumberFormat="1" applyFont="1" applyFill="1" applyBorder="1"/>
    <xf numFmtId="167" fontId="2" fillId="17" borderId="0" xfId="0" applyNumberFormat="1" applyFont="1" applyFill="1"/>
    <xf numFmtId="0" fontId="8" fillId="17" borderId="0" xfId="0" applyFont="1" applyFill="1"/>
    <xf numFmtId="0" fontId="2" fillId="17" borderId="0" xfId="0" applyFont="1" applyFill="1" applyAlignment="1">
      <alignment horizontal="center" vertical="center"/>
    </xf>
    <xf numFmtId="0" fontId="2" fillId="20" borderId="0" xfId="0" applyFont="1" applyFill="1"/>
    <xf numFmtId="165" fontId="29" fillId="6" borderId="0" xfId="0" applyNumberFormat="1" applyFont="1" applyFill="1" applyAlignment="1">
      <alignment vertical="center" wrapText="1"/>
    </xf>
    <xf numFmtId="166" fontId="29" fillId="5" borderId="7" xfId="0" applyNumberFormat="1" applyFont="1" applyFill="1" applyBorder="1" applyAlignment="1">
      <alignment vertical="center" wrapText="1"/>
    </xf>
    <xf numFmtId="195" fontId="2" fillId="5" borderId="0" xfId="0" applyNumberFormat="1" applyFont="1" applyFill="1"/>
    <xf numFmtId="10" fontId="0" fillId="2" borderId="0" xfId="3" applyNumberFormat="1" applyFont="1" applyFill="1"/>
    <xf numFmtId="9" fontId="0" fillId="2" borderId="0" xfId="3" applyFont="1" applyFill="1"/>
    <xf numFmtId="43" fontId="2" fillId="5" borderId="0" xfId="1" applyFont="1" applyFill="1"/>
    <xf numFmtId="166" fontId="5" fillId="21" borderId="0" xfId="0" applyNumberFormat="1" applyFont="1" applyFill="1"/>
    <xf numFmtId="166" fontId="5" fillId="21" borderId="3" xfId="0" applyNumberFormat="1" applyFont="1" applyFill="1" applyBorder="1"/>
    <xf numFmtId="170" fontId="5" fillId="22" borderId="0" xfId="2" applyNumberFormat="1" applyFont="1" applyFill="1" applyBorder="1"/>
    <xf numFmtId="166" fontId="2" fillId="22" borderId="0" xfId="0" applyNumberFormat="1" applyFont="1" applyFill="1" applyAlignment="1">
      <alignment vertical="top"/>
    </xf>
    <xf numFmtId="166" fontId="2" fillId="22" borderId="3" xfId="0" applyNumberFormat="1" applyFont="1" applyFill="1" applyBorder="1" applyAlignment="1">
      <alignment vertical="top"/>
    </xf>
    <xf numFmtId="37" fontId="6" fillId="22" borderId="7" xfId="1" applyNumberFormat="1" applyFont="1" applyFill="1" applyBorder="1" applyAlignment="1">
      <alignment horizontal="center"/>
    </xf>
    <xf numFmtId="166" fontId="2" fillId="5" borderId="0" xfId="1" applyNumberFormat="1" applyFont="1" applyFill="1"/>
    <xf numFmtId="172" fontId="2" fillId="5" borderId="0" xfId="3" applyNumberFormat="1" applyFont="1" applyFill="1"/>
    <xf numFmtId="166" fontId="0" fillId="2" borderId="0" xfId="0" applyNumberFormat="1" applyFill="1"/>
    <xf numFmtId="196" fontId="0" fillId="2" borderId="0" xfId="0" applyNumberFormat="1" applyFill="1"/>
    <xf numFmtId="43" fontId="0" fillId="2" borderId="0" xfId="1" applyFont="1" applyFill="1"/>
    <xf numFmtId="0" fontId="30" fillId="2" borderId="0" xfId="0" applyFont="1" applyFill="1"/>
    <xf numFmtId="170" fontId="30" fillId="2" borderId="0" xfId="0" applyNumberFormat="1" applyFont="1" applyFill="1"/>
    <xf numFmtId="43" fontId="30" fillId="2" borderId="0" xfId="0" applyNumberFormat="1" applyFont="1" applyFill="1"/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6" fontId="12" fillId="9" borderId="2" xfId="0" applyNumberFormat="1" applyFont="1" applyFill="1" applyBorder="1" applyAlignment="1">
      <alignment horizontal="center" vertical="center" wrapText="1"/>
    </xf>
    <xf numFmtId="166" fontId="12" fillId="9" borderId="0" xfId="0" applyNumberFormat="1" applyFont="1" applyFill="1" applyAlignment="1">
      <alignment horizontal="center" vertical="center" wrapText="1"/>
    </xf>
    <xf numFmtId="166" fontId="12" fillId="9" borderId="10" xfId="0" applyNumberFormat="1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166" fontId="12" fillId="9" borderId="2" xfId="0" applyNumberFormat="1" applyFont="1" applyFill="1" applyBorder="1" applyAlignment="1">
      <alignment horizontal="center" vertical="center"/>
    </xf>
    <xf numFmtId="166" fontId="12" fillId="9" borderId="0" xfId="0" applyNumberFormat="1" applyFont="1" applyFill="1" applyAlignment="1">
      <alignment horizontal="center" vertical="center"/>
    </xf>
    <xf numFmtId="166" fontId="12" fillId="9" borderId="10" xfId="0" applyNumberFormat="1" applyFont="1" applyFill="1" applyBorder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2" fillId="9" borderId="10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44" fontId="12" fillId="9" borderId="2" xfId="0" applyNumberFormat="1" applyFont="1" applyFill="1" applyBorder="1" applyAlignment="1">
      <alignment horizontal="center" vertical="center"/>
    </xf>
    <xf numFmtId="44" fontId="12" fillId="9" borderId="0" xfId="0" applyNumberFormat="1" applyFont="1" applyFill="1" applyAlignment="1">
      <alignment horizontal="center" vertical="center"/>
    </xf>
    <xf numFmtId="44" fontId="12" fillId="9" borderId="10" xfId="0" applyNumberFormat="1" applyFont="1" applyFill="1" applyBorder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166" fontId="12" fillId="9" borderId="4" xfId="4" applyFont="1" applyFill="1" applyBorder="1">
      <alignment horizontal="center" vertical="center" wrapText="1"/>
    </xf>
    <xf numFmtId="166" fontId="12" fillId="9" borderId="9" xfId="4" applyFont="1" applyFill="1" applyBorder="1">
      <alignment horizontal="center" vertical="center" wrapText="1"/>
    </xf>
    <xf numFmtId="166" fontId="12" fillId="9" borderId="5" xfId="4" applyFont="1" applyFill="1" applyBorder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9" borderId="10" xfId="0" applyFont="1" applyFill="1" applyBorder="1" applyAlignment="1">
      <alignment horizontal="center" vertical="center" wrapText="1"/>
    </xf>
    <xf numFmtId="166" fontId="12" fillId="8" borderId="0" xfId="0" applyNumberFormat="1" applyFont="1" applyFill="1" applyAlignment="1">
      <alignment horizontal="center" vertical="center" wrapText="1"/>
    </xf>
    <xf numFmtId="166" fontId="12" fillId="8" borderId="2" xfId="0" applyNumberFormat="1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left" indent="1"/>
    </xf>
    <xf numFmtId="0" fontId="12" fillId="11" borderId="0" xfId="0" applyFont="1" applyFill="1" applyAlignment="1">
      <alignment horizontal="left" indent="1"/>
    </xf>
    <xf numFmtId="0" fontId="2" fillId="5" borderId="0" xfId="0" applyFont="1" applyFill="1"/>
    <xf numFmtId="0" fontId="2" fillId="6" borderId="7" xfId="0" applyFont="1" applyFill="1" applyBorder="1"/>
    <xf numFmtId="165" fontId="8" fillId="6" borderId="0" xfId="0" applyNumberFormat="1" applyFont="1" applyFill="1" applyAlignment="1">
      <alignment horizontal="center" vertical="center" wrapText="1"/>
    </xf>
    <xf numFmtId="0" fontId="0" fillId="2" borderId="0" xfId="0" applyFill="1"/>
    <xf numFmtId="166" fontId="8" fillId="5" borderId="7" xfId="0" applyNumberFormat="1" applyFont="1" applyFill="1" applyBorder="1" applyAlignment="1">
      <alignment horizontal="center" vertical="center" wrapText="1"/>
    </xf>
    <xf numFmtId="37" fontId="8" fillId="6" borderId="16" xfId="1" applyNumberFormat="1" applyFont="1" applyFill="1" applyBorder="1"/>
    <xf numFmtId="37" fontId="8" fillId="6" borderId="15" xfId="1" applyNumberFormat="1" applyFont="1" applyFill="1" applyBorder="1"/>
    <xf numFmtId="37" fontId="8" fillId="6" borderId="8" xfId="1" applyNumberFormat="1" applyFont="1" applyFill="1" applyBorder="1"/>
    <xf numFmtId="0" fontId="8" fillId="5" borderId="25" xfId="0" applyFont="1" applyFill="1" applyBorder="1" applyAlignment="1">
      <alignment horizontal="right"/>
    </xf>
    <xf numFmtId="0" fontId="8" fillId="5" borderId="18" xfId="0" applyFont="1" applyFill="1" applyBorder="1" applyAlignment="1">
      <alignment horizontal="right"/>
    </xf>
    <xf numFmtId="0" fontId="8" fillId="5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top"/>
    </xf>
    <xf numFmtId="0" fontId="8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5" borderId="0" xfId="0" applyFont="1" applyFill="1" applyAlignment="1">
      <alignment horizontal="center" vertical="top"/>
    </xf>
    <xf numFmtId="0" fontId="8" fillId="5" borderId="0" xfId="0" applyFont="1" applyFill="1" applyAlignment="1">
      <alignment horizontal="center" vertical="top"/>
    </xf>
    <xf numFmtId="0" fontId="7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43" fontId="0" fillId="2" borderId="0" xfId="0" applyNumberFormat="1" applyFill="1"/>
    <xf numFmtId="170" fontId="0" fillId="2" borderId="0" xfId="0" applyNumberFormat="1" applyFill="1"/>
  </cellXfs>
  <cellStyles count="6">
    <cellStyle name="Comma" xfId="1" builtinId="3"/>
    <cellStyle name="Comma with Decimals" xfId="5" xr:uid="{B756D321-117B-455A-8CE2-45F43CF3010E}"/>
    <cellStyle name="Currency" xfId="2" builtinId="4"/>
    <cellStyle name="Heading Colour 1" xfId="4" xr:uid="{CBDE5082-D6C9-40C9-9A92-A055ECE48981}"/>
    <cellStyle name="Normal" xfId="0" builtinId="0"/>
    <cellStyle name="Percent" xfId="3" builtinId="5"/>
  </cellStyles>
  <dxfs count="96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7%20-%20Overhead%20Cos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 - Overhead Co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NP Theme">
  <a:themeElements>
    <a:clrScheme name="MNP - July 2020">
      <a:dk1>
        <a:srgbClr val="0F1313"/>
      </a:dk1>
      <a:lt1>
        <a:srgbClr val="FFFFFF"/>
      </a:lt1>
      <a:dk2>
        <a:srgbClr val="0F3C4F"/>
      </a:dk2>
      <a:lt2>
        <a:srgbClr val="F2F2F2"/>
      </a:lt2>
      <a:accent1>
        <a:srgbClr val="0F3C4F"/>
      </a:accent1>
      <a:accent2>
        <a:srgbClr val="035244"/>
      </a:accent2>
      <a:accent3>
        <a:srgbClr val="0C3343"/>
      </a:accent3>
      <a:accent4>
        <a:srgbClr val="EF5A27"/>
      </a:accent4>
      <a:accent5>
        <a:srgbClr val="107F8A"/>
      </a:accent5>
      <a:accent6>
        <a:srgbClr val="0F1313"/>
      </a:accent6>
      <a:hlink>
        <a:srgbClr val="EF5A27"/>
      </a:hlink>
      <a:folHlink>
        <a:srgbClr val="EF5A27"/>
      </a:folHlink>
    </a:clrScheme>
    <a:fontScheme name="MNP - Fonts - Jun2020">
      <a:majorFont>
        <a:latin typeface="Segoe UI Semibold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wrap="square" rtlCol="0" anchor="ctr">
        <a:noAutofit/>
      </a:bodyPr>
      <a:lstStyle>
        <a:defPPr algn="ctr">
          <a:defRPr sz="1100" dirty="0">
            <a:solidFill>
              <a:schemeClr val="bg1"/>
            </a:solidFill>
            <a:latin typeface="Segoe UI" panose="020B0502040204020203" pitchFamily="34" charset="0"/>
            <a:ea typeface="Corbel" charset="0"/>
            <a:cs typeface="Segoe UI" panose="020B0502040204020203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MNP Theme" id="{118090DD-4E21-45D6-B736-678F6D9D55A3}" vid="{179CBB0D-EA3B-43FC-A33F-A14428F8C8C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B3CA-5076-4BE0-935F-39116282607B}">
  <sheetPr>
    <tabColor theme="3"/>
  </sheetPr>
  <dimension ref="A1:NJ51"/>
  <sheetViews>
    <sheetView tabSelected="1" zoomScaleNormal="100" workbookViewId="0">
      <selection activeCell="I35" sqref="I35"/>
    </sheetView>
  </sheetViews>
  <sheetFormatPr defaultColWidth="9" defaultRowHeight="16.5" x14ac:dyDescent="0.3"/>
  <cols>
    <col min="1" max="1" width="1.125" style="1" customWidth="1"/>
    <col min="2" max="2" width="3.625" style="1" customWidth="1"/>
    <col min="3" max="4" width="2.125" style="1" customWidth="1"/>
    <col min="5" max="5" width="29" style="1" customWidth="1"/>
    <col min="6" max="6" width="16.625" style="1" customWidth="1"/>
    <col min="7" max="7" width="10.625" style="1" customWidth="1"/>
    <col min="8" max="8" width="15.625" style="1" customWidth="1"/>
    <col min="9" max="9" width="10.5" style="1" customWidth="1"/>
    <col min="10" max="11" width="15.125" style="1" customWidth="1"/>
    <col min="12" max="12" width="10.125" style="1" customWidth="1"/>
    <col min="13" max="13" width="14.625" style="1" customWidth="1"/>
    <col min="14" max="14" width="15.625" style="1" customWidth="1"/>
    <col min="15" max="15" width="10.5" style="1" customWidth="1"/>
    <col min="16" max="16" width="16.25" style="1" customWidth="1"/>
    <col min="17" max="17" width="16.375" style="1" bestFit="1" customWidth="1"/>
    <col min="18" max="18" width="15.125" style="1" customWidth="1"/>
    <col min="19" max="19" width="6.125" style="1" customWidth="1"/>
    <col min="20" max="20" width="6.125" style="2" customWidth="1"/>
    <col min="21" max="21" width="6.125" style="1" customWidth="1"/>
    <col min="22" max="22" width="4" style="1" customWidth="1"/>
    <col min="23" max="23" width="54.125" style="1" customWidth="1"/>
    <col min="24" max="27" width="13" style="1" customWidth="1"/>
    <col min="28" max="28" width="2.625" style="1" customWidth="1"/>
    <col min="29" max="29" width="5.5" style="2" customWidth="1"/>
    <col min="30" max="30" width="5.5" style="1" customWidth="1"/>
    <col min="31" max="31" width="4" style="1" customWidth="1"/>
    <col min="32" max="32" width="23.625" style="1" customWidth="1"/>
    <col min="33" max="35" width="17.625" style="1" customWidth="1"/>
    <col min="36" max="36" width="6.125" style="1" customWidth="1"/>
    <col min="37" max="37" width="3.5" style="2" customWidth="1"/>
    <col min="38" max="38" width="2.125" style="1" customWidth="1"/>
    <col min="39" max="39" width="3.625" style="1" customWidth="1"/>
    <col min="40" max="41" width="2.125" style="1" customWidth="1"/>
    <col min="42" max="42" width="28.625" style="1" customWidth="1"/>
    <col min="43" max="43" width="6.625" style="1" customWidth="1"/>
    <col min="44" max="73" width="0" style="1" hidden="1" customWidth="1"/>
    <col min="74" max="75" width="14.5" style="1" customWidth="1"/>
    <col min="76" max="76" width="0" style="1" hidden="1" customWidth="1"/>
    <col min="77" max="77" width="16.125" style="1" customWidth="1"/>
    <col min="78" max="78" width="14.5" style="1" customWidth="1"/>
    <col min="79" max="79" width="0" style="1" hidden="1" customWidth="1"/>
    <col min="80" max="81" width="14.5" style="1" customWidth="1"/>
    <col min="82" max="82" width="9" style="1"/>
    <col min="83" max="83" width="2.625" style="2" customWidth="1"/>
    <col min="84" max="84" width="2.625" style="1" customWidth="1"/>
    <col min="85" max="85" width="4.125" style="1" customWidth="1"/>
    <col min="86" max="86" width="15" style="1" customWidth="1"/>
    <col min="87" max="87" width="13.625" style="1" customWidth="1"/>
    <col min="88" max="88" width="14.375" style="1" bestFit="1" customWidth="1"/>
    <col min="89" max="89" width="13.625" style="1" customWidth="1"/>
    <col min="90" max="90" width="14.375" style="1" bestFit="1" customWidth="1"/>
    <col min="91" max="91" width="13.625" style="1" customWidth="1"/>
    <col min="92" max="92" width="14.75" style="1" bestFit="1" customWidth="1"/>
    <col min="93" max="93" width="13.625" style="1" customWidth="1"/>
    <col min="94" max="94" width="15.125" style="1" bestFit="1" customWidth="1"/>
    <col min="95" max="95" width="2.625" style="1" customWidth="1"/>
    <col min="96" max="96" width="2.625" style="2" customWidth="1"/>
    <col min="97" max="97" width="2.625" style="1" customWidth="1"/>
    <col min="98" max="98" width="4.625" style="1" customWidth="1"/>
    <col min="99" max="99" width="15" style="1" customWidth="1"/>
    <col min="100" max="103" width="14.5" style="1" customWidth="1"/>
    <col min="104" max="104" width="16.625" style="1" customWidth="1"/>
    <col min="105" max="105" width="2.625" style="1" customWidth="1"/>
    <col min="106" max="106" width="2.625" style="2" customWidth="1"/>
    <col min="107" max="107" width="2.625" style="1" customWidth="1"/>
    <col min="108" max="108" width="4.625" style="1" customWidth="1"/>
    <col min="109" max="109" width="13.625" style="1" customWidth="1"/>
    <col min="110" max="113" width="15.625" style="1" customWidth="1"/>
    <col min="114" max="114" width="2.625" style="1" customWidth="1"/>
    <col min="115" max="115" width="2.625" style="2" customWidth="1"/>
    <col min="116" max="116" width="2.125" style="1" customWidth="1"/>
    <col min="117" max="117" width="4.625" style="1" customWidth="1"/>
    <col min="118" max="118" width="30.5" style="1" customWidth="1"/>
    <col min="119" max="119" width="13.625" style="1" customWidth="1"/>
    <col min="120" max="120" width="14.5" style="1" customWidth="1"/>
    <col min="121" max="121" width="14.375" style="1" bestFit="1" customWidth="1"/>
    <col min="122" max="122" width="15.125" style="1" bestFit="1" customWidth="1"/>
    <col min="123" max="125" width="13.625" style="1" customWidth="1"/>
    <col min="126" max="126" width="14.75" style="1" bestFit="1" customWidth="1"/>
    <col min="127" max="127" width="2.625" style="1" customWidth="1"/>
    <col min="128" max="128" width="2.625" style="2" customWidth="1"/>
    <col min="129" max="129" width="2.625" style="1" customWidth="1"/>
    <col min="130" max="130" width="4.625" style="1" customWidth="1"/>
    <col min="131" max="131" width="15.125" style="1" customWidth="1"/>
    <col min="132" max="139" width="13.625" style="1" customWidth="1"/>
    <col min="140" max="140" width="2.625" style="1" customWidth="1"/>
    <col min="141" max="141" width="2.625" style="2" customWidth="1"/>
    <col min="142" max="142" width="2.625" style="1" customWidth="1"/>
    <col min="143" max="143" width="4" style="1" customWidth="1"/>
    <col min="144" max="144" width="14.5" style="1" customWidth="1"/>
    <col min="145" max="146" width="11.75" style="1" bestFit="1" customWidth="1"/>
    <col min="147" max="148" width="13.375" style="1" bestFit="1" customWidth="1"/>
    <col min="149" max="150" width="11.75" style="1" bestFit="1" customWidth="1"/>
    <col min="151" max="151" width="13.375" style="1" bestFit="1" customWidth="1"/>
    <col min="152" max="152" width="13.75" style="1" bestFit="1" customWidth="1"/>
    <col min="153" max="155" width="14.625" style="1" customWidth="1"/>
    <col min="156" max="156" width="2.625" style="1" customWidth="1"/>
    <col min="157" max="157" width="2.625" style="2" customWidth="1"/>
    <col min="158" max="158" width="2.625" style="1" customWidth="1"/>
    <col min="159" max="159" width="4.625" style="1" customWidth="1"/>
    <col min="160" max="160" width="1.125" style="1" customWidth="1"/>
    <col min="161" max="161" width="33.5" style="1" customWidth="1"/>
    <col min="162" max="162" width="12.625" style="1" customWidth="1"/>
    <col min="163" max="164" width="13.75" style="1" bestFit="1" customWidth="1"/>
    <col min="165" max="165" width="14.75" style="1" bestFit="1" customWidth="1"/>
    <col min="166" max="166" width="13.375" style="1" bestFit="1" customWidth="1"/>
    <col min="167" max="169" width="13.75" style="1" bestFit="1" customWidth="1"/>
    <col min="170" max="170" width="18.75" style="1" customWidth="1"/>
    <col min="171" max="171" width="2.625" style="1" customWidth="1"/>
    <col min="172" max="172" width="2.625" style="2" customWidth="1"/>
    <col min="173" max="173" width="2.625" style="1" customWidth="1"/>
    <col min="174" max="174" width="9.125" style="1" customWidth="1"/>
    <col min="175" max="175" width="30" style="1" bestFit="1" customWidth="1"/>
    <col min="176" max="176" width="11.75" style="1" bestFit="1" customWidth="1"/>
    <col min="177" max="177" width="13" style="1" bestFit="1" customWidth="1"/>
    <col min="178" max="178" width="13.375" style="1" bestFit="1" customWidth="1"/>
    <col min="179" max="179" width="13.75" style="1" bestFit="1" customWidth="1"/>
    <col min="180" max="180" width="9.625" style="1" bestFit="1" customWidth="1"/>
    <col min="181" max="181" width="11.5" style="1" bestFit="1" customWidth="1"/>
    <col min="182" max="182" width="12.25" style="1" bestFit="1" customWidth="1"/>
    <col min="183" max="183" width="12.5" style="1" bestFit="1" customWidth="1"/>
    <col min="184" max="184" width="2.625" style="1" customWidth="1"/>
    <col min="185" max="185" width="2.625" style="2" customWidth="1"/>
    <col min="186" max="186" width="2.625" style="1" customWidth="1"/>
    <col min="187" max="187" width="9.125" style="1" customWidth="1"/>
    <col min="188" max="188" width="30" style="1" bestFit="1" customWidth="1"/>
    <col min="189" max="196" width="11.25" style="1" customWidth="1"/>
    <col min="197" max="197" width="2.625" style="1" customWidth="1"/>
    <col min="198" max="198" width="2.625" style="2" customWidth="1"/>
    <col min="199" max="199" width="2.625" style="1" customWidth="1"/>
    <col min="200" max="200" width="9.125" style="1" customWidth="1"/>
    <col min="201" max="201" width="24.25" style="1" customWidth="1"/>
    <col min="202" max="202" width="11.75" style="1" bestFit="1" customWidth="1"/>
    <col min="203" max="203" width="12.625" style="1" bestFit="1" customWidth="1"/>
    <col min="204" max="204" width="13.75" style="1" bestFit="1" customWidth="1"/>
    <col min="205" max="205" width="13.375" style="1" bestFit="1" customWidth="1"/>
    <col min="206" max="206" width="11" style="1" bestFit="1" customWidth="1"/>
    <col min="207" max="207" width="10.5" style="1" bestFit="1" customWidth="1"/>
    <col min="208" max="208" width="11.75" style="1" bestFit="1" customWidth="1"/>
    <col min="209" max="209" width="11.625" style="1" bestFit="1" customWidth="1"/>
    <col min="210" max="210" width="2.625" style="1" customWidth="1"/>
    <col min="211" max="211" width="2.75" style="2" customWidth="1"/>
    <col min="212" max="212" width="2.625" style="1" customWidth="1"/>
    <col min="213" max="213" width="4.625" style="1" customWidth="1"/>
    <col min="214" max="214" width="14.625" style="1" customWidth="1"/>
    <col min="215" max="222" width="15.125" style="1" customWidth="1"/>
    <col min="223" max="223" width="2.625" style="1" customWidth="1"/>
    <col min="224" max="224" width="2.625" style="2" customWidth="1"/>
    <col min="225" max="225" width="2.625" style="1" customWidth="1"/>
    <col min="226" max="226" width="2.5" style="1" customWidth="1"/>
    <col min="227" max="227" width="5" style="1" customWidth="1"/>
    <col min="228" max="228" width="8.625" style="1" customWidth="1"/>
    <col min="229" max="229" width="9.625" style="1" customWidth="1"/>
    <col min="230" max="230" width="8.625" style="1" customWidth="1"/>
    <col min="231" max="231" width="21.5" style="1" bestFit="1" customWidth="1"/>
    <col min="232" max="232" width="20.125" style="1" customWidth="1"/>
    <col min="233" max="233" width="7" style="1" customWidth="1"/>
    <col min="234" max="234" width="8.875" style="1" customWidth="1"/>
    <col min="235" max="235" width="9.5" style="1" customWidth="1"/>
    <col min="236" max="236" width="9.625" style="1" customWidth="1"/>
    <col min="237" max="237" width="9.5" style="1" customWidth="1"/>
    <col min="238" max="238" width="3.625" style="1" customWidth="1"/>
    <col min="239" max="239" width="3.625" style="2" customWidth="1"/>
    <col min="240" max="240" width="3.625" style="1" customWidth="1"/>
    <col min="241" max="241" width="4.625" style="1" customWidth="1"/>
    <col min="242" max="242" width="8.375" style="1" customWidth="1"/>
    <col min="243" max="243" width="8.625" style="1" customWidth="1"/>
    <col min="244" max="244" width="12" style="1" bestFit="1" customWidth="1"/>
    <col min="245" max="245" width="12.25" style="1" bestFit="1" customWidth="1"/>
    <col min="246" max="246" width="15.625" style="1" bestFit="1" customWidth="1"/>
    <col min="247" max="248" width="16" style="1" bestFit="1" customWidth="1"/>
    <col min="249" max="249" width="15.25" style="1" bestFit="1" customWidth="1"/>
    <col min="250" max="250" width="16" style="1" bestFit="1" customWidth="1"/>
    <col min="251" max="251" width="15.25" style="1" customWidth="1"/>
    <col min="252" max="252" width="3.625" style="1" customWidth="1"/>
    <col min="253" max="253" width="3.625" style="2" customWidth="1"/>
    <col min="254" max="254" width="3.625" style="1" customWidth="1"/>
    <col min="255" max="255" width="4.625" style="1" customWidth="1"/>
    <col min="256" max="256" width="14.125" style="1" customWidth="1"/>
    <col min="257" max="257" width="7.5" style="1" customWidth="1"/>
    <col min="258" max="258" width="9" style="1"/>
    <col min="259" max="259" width="15.125" style="1" bestFit="1" customWidth="1"/>
    <col min="260" max="260" width="14.75" style="1" bestFit="1" customWidth="1"/>
    <col min="261" max="261" width="13" style="1" bestFit="1" customWidth="1"/>
    <col min="262" max="262" width="13.375" style="1" bestFit="1" customWidth="1"/>
    <col min="263" max="263" width="14.75" style="1" bestFit="1" customWidth="1"/>
    <col min="264" max="264" width="13.875" style="1" bestFit="1" customWidth="1"/>
    <col min="265" max="266" width="14.75" style="1" bestFit="1" customWidth="1"/>
    <col min="267" max="267" width="13.375" style="1" bestFit="1" customWidth="1"/>
    <col min="268" max="268" width="13.75" style="1" bestFit="1" customWidth="1"/>
    <col min="269" max="269" width="13" style="1" bestFit="1" customWidth="1"/>
    <col min="270" max="270" width="12.875" style="1" bestFit="1" customWidth="1"/>
    <col min="271" max="271" width="13.375" style="1" bestFit="1" customWidth="1"/>
    <col min="272" max="272" width="13.75" style="1" bestFit="1" customWidth="1"/>
    <col min="273" max="273" width="13.375" style="1" bestFit="1" customWidth="1"/>
    <col min="274" max="274" width="14.375" style="1" bestFit="1" customWidth="1"/>
    <col min="275" max="275" width="14.75" style="1" bestFit="1" customWidth="1"/>
    <col min="276" max="276" width="15.125" style="1" bestFit="1" customWidth="1"/>
    <col min="277" max="277" width="12.125" style="1" customWidth="1"/>
    <col min="278" max="278" width="3" style="1" customWidth="1"/>
    <col min="279" max="279" width="3" style="2" customWidth="1"/>
    <col min="280" max="280" width="2.125" style="1" customWidth="1"/>
    <col min="281" max="281" width="5.625" style="1" customWidth="1"/>
    <col min="282" max="282" width="8.625" style="1" customWidth="1"/>
    <col min="283" max="283" width="8.375" style="1" customWidth="1"/>
    <col min="284" max="284" width="8.625" style="1" customWidth="1"/>
    <col min="285" max="286" width="14.625" style="1" customWidth="1"/>
    <col min="287" max="287" width="7.625" style="1" customWidth="1"/>
    <col min="288" max="288" width="8.625" style="1" customWidth="1"/>
    <col min="289" max="289" width="8.125" style="1" customWidth="1"/>
    <col min="290" max="290" width="9.125" style="1" customWidth="1"/>
    <col min="291" max="291" width="3.625" style="1" customWidth="1"/>
    <col min="292" max="292" width="3.625" style="2" customWidth="1"/>
    <col min="293" max="293" width="3.625" style="1" customWidth="1"/>
    <col min="294" max="294" width="4.5" style="1" customWidth="1"/>
    <col min="295" max="295" width="11" style="1" customWidth="1"/>
    <col min="296" max="296" width="10.625" style="1" customWidth="1"/>
    <col min="297" max="297" width="11.5" style="1" customWidth="1"/>
    <col min="298" max="298" width="13.125" style="1" customWidth="1"/>
    <col min="299" max="299" width="11.5" style="1" customWidth="1"/>
    <col min="300" max="300" width="16" style="1" bestFit="1" customWidth="1"/>
    <col min="301" max="301" width="16.375" style="1" bestFit="1" customWidth="1"/>
    <col min="302" max="303" width="15.25" style="1" bestFit="1" customWidth="1"/>
    <col min="304" max="305" width="13.625" style="1" customWidth="1"/>
    <col min="306" max="306" width="15.625" style="1" bestFit="1" customWidth="1"/>
    <col min="307" max="307" width="15" style="1" bestFit="1" customWidth="1"/>
    <col min="308" max="308" width="3.625" style="1" customWidth="1"/>
    <col min="309" max="309" width="3.625" style="2" customWidth="1"/>
    <col min="310" max="310" width="3.625" style="1" customWidth="1"/>
    <col min="311" max="311" width="4.5" style="1" customWidth="1"/>
    <col min="312" max="312" width="12.625" style="1" customWidth="1"/>
    <col min="313" max="313" width="8.625" style="1" customWidth="1"/>
    <col min="314" max="314" width="9" style="1"/>
    <col min="315" max="315" width="13.875" style="1" bestFit="1" customWidth="1"/>
    <col min="316" max="316" width="14.75" style="1" bestFit="1" customWidth="1"/>
    <col min="317" max="319" width="13.125" style="1" customWidth="1"/>
    <col min="320" max="320" width="15.125" style="1" bestFit="1" customWidth="1"/>
    <col min="321" max="321" width="13.125" style="1" customWidth="1"/>
    <col min="322" max="322" width="15.125" style="1" bestFit="1" customWidth="1"/>
    <col min="323" max="327" width="13.125" style="1" customWidth="1"/>
    <col min="328" max="328" width="14.25" style="1" bestFit="1" customWidth="1"/>
    <col min="329" max="330" width="13.125" style="1" customWidth="1"/>
    <col min="331" max="331" width="15.625" style="1" customWidth="1"/>
    <col min="332" max="332" width="15.625" style="1" bestFit="1" customWidth="1"/>
    <col min="333" max="333" width="6.125" style="1" customWidth="1"/>
    <col min="334" max="334" width="2.125" style="2" customWidth="1"/>
    <col min="335" max="336" width="6" style="1" customWidth="1"/>
    <col min="337" max="337" width="8.625" style="1" customWidth="1"/>
    <col min="338" max="338" width="16.375" style="1" customWidth="1"/>
    <col min="339" max="339" width="16.125" style="1" customWidth="1"/>
    <col min="340" max="340" width="15.875" style="1" customWidth="1"/>
    <col min="341" max="341" width="15.125" style="1" bestFit="1" customWidth="1"/>
    <col min="342" max="342" width="15.125" style="1" customWidth="1"/>
    <col min="343" max="343" width="15.625" style="1" bestFit="1" customWidth="1"/>
    <col min="344" max="344" width="14.75" style="1" bestFit="1" customWidth="1"/>
    <col min="345" max="345" width="13.125" style="1" customWidth="1"/>
    <col min="346" max="346" width="15.125" style="1" bestFit="1" customWidth="1"/>
    <col min="347" max="347" width="9" style="1"/>
    <col min="348" max="348" width="2.5" style="2" customWidth="1"/>
    <col min="349" max="349" width="2.5" style="1" customWidth="1"/>
    <col min="350" max="350" width="14.5" style="1" customWidth="1"/>
    <col min="351" max="351" width="29.625" style="1" bestFit="1" customWidth="1"/>
    <col min="352" max="352" width="14.5" style="1" customWidth="1"/>
    <col min="353" max="353" width="2.5" style="1" customWidth="1"/>
    <col min="354" max="354" width="2.5" style="2" customWidth="1"/>
    <col min="355" max="355" width="2.5" style="1" customWidth="1"/>
    <col min="356" max="356" width="3.625" style="1" customWidth="1"/>
    <col min="357" max="357" width="53.5" style="1" customWidth="1"/>
    <col min="358" max="358" width="16.25" style="1" bestFit="1" customWidth="1"/>
    <col min="359" max="359" width="13.125" style="1" bestFit="1" customWidth="1"/>
    <col min="360" max="360" width="0" style="1" hidden="1" customWidth="1"/>
    <col min="361" max="361" width="19.25" style="1" bestFit="1" customWidth="1"/>
    <col min="362" max="362" width="22.125" style="1" bestFit="1" customWidth="1"/>
    <col min="363" max="363" width="3.625" style="1" customWidth="1"/>
    <col min="364" max="364" width="2.5" style="2" customWidth="1"/>
    <col min="365" max="365" width="2.5" style="1" customWidth="1"/>
    <col min="366" max="366" width="4.125" style="1" bestFit="1" customWidth="1"/>
    <col min="367" max="367" width="53.125" style="1" bestFit="1" customWidth="1"/>
    <col min="368" max="368" width="19.375" style="1" customWidth="1"/>
    <col min="369" max="369" width="23.5" style="1" bestFit="1" customWidth="1"/>
    <col min="370" max="370" width="15.125" style="1" bestFit="1" customWidth="1"/>
    <col min="371" max="371" width="11.125" style="1" bestFit="1" customWidth="1"/>
    <col min="372" max="372" width="3.625" style="1" customWidth="1"/>
    <col min="373" max="373" width="2.5" style="2" customWidth="1"/>
    <col min="374" max="374" width="2.5" style="1" customWidth="1"/>
    <col min="375" max="16384" width="9" style="1"/>
  </cols>
  <sheetData>
    <row r="1" spans="1:374" x14ac:dyDescent="0.3">
      <c r="A1" s="856" t="s">
        <v>0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10"/>
      <c r="T1" s="11"/>
      <c r="U1" s="10"/>
      <c r="V1" s="10"/>
      <c r="W1" s="856" t="s">
        <v>1</v>
      </c>
      <c r="X1" s="856"/>
      <c r="Y1" s="856"/>
      <c r="Z1" s="856"/>
      <c r="AA1" s="856"/>
      <c r="AB1" s="12"/>
      <c r="AC1" s="11"/>
      <c r="AD1" s="10"/>
      <c r="AE1" s="856" t="s">
        <v>2</v>
      </c>
      <c r="AF1" s="856"/>
      <c r="AG1" s="856"/>
      <c r="AH1" s="856"/>
      <c r="AI1" s="856"/>
      <c r="AJ1" s="10"/>
      <c r="AK1" s="13"/>
      <c r="AL1" s="856" t="s">
        <v>3</v>
      </c>
      <c r="AM1" s="856"/>
      <c r="AN1" s="856"/>
      <c r="AO1" s="856"/>
      <c r="AP1" s="856"/>
      <c r="AQ1" s="856"/>
      <c r="AR1" s="856"/>
      <c r="AS1" s="856"/>
      <c r="AT1" s="856"/>
      <c r="AU1" s="856"/>
      <c r="AV1" s="856"/>
      <c r="AW1" s="856"/>
      <c r="AX1" s="856"/>
      <c r="AY1" s="856"/>
      <c r="AZ1" s="856"/>
      <c r="BA1" s="856"/>
      <c r="BB1" s="856"/>
      <c r="BC1" s="856"/>
      <c r="BD1" s="856"/>
      <c r="BE1" s="856"/>
      <c r="BF1" s="856"/>
      <c r="BG1" s="856"/>
      <c r="BH1" s="856"/>
      <c r="BI1" s="856"/>
      <c r="BJ1" s="856"/>
      <c r="BK1" s="856"/>
      <c r="BL1" s="856"/>
      <c r="BM1" s="856"/>
      <c r="BN1" s="856"/>
      <c r="BO1" s="856"/>
      <c r="BP1" s="856"/>
      <c r="BQ1" s="856"/>
      <c r="BR1" s="856"/>
      <c r="BS1" s="856"/>
      <c r="BT1" s="856"/>
      <c r="BU1" s="856"/>
      <c r="BV1" s="856"/>
      <c r="BW1" s="856"/>
      <c r="BX1" s="856"/>
      <c r="BY1" s="856"/>
      <c r="BZ1" s="856"/>
      <c r="CA1" s="856"/>
      <c r="CB1" s="856"/>
      <c r="CC1" s="856"/>
      <c r="CD1" s="10"/>
      <c r="CE1" s="11"/>
      <c r="CF1" s="856" t="s">
        <v>4</v>
      </c>
      <c r="CG1" s="856"/>
      <c r="CH1" s="856"/>
      <c r="CI1" s="856"/>
      <c r="CJ1" s="856"/>
      <c r="CK1" s="856"/>
      <c r="CL1" s="856"/>
      <c r="CM1" s="856"/>
      <c r="CN1" s="856"/>
      <c r="CO1" s="856"/>
      <c r="CP1" s="856"/>
      <c r="CQ1" s="856"/>
      <c r="CR1" s="14"/>
      <c r="CS1" s="856" t="s">
        <v>5</v>
      </c>
      <c r="CT1" s="856"/>
      <c r="CU1" s="856"/>
      <c r="CV1" s="856"/>
      <c r="CW1" s="856"/>
      <c r="CX1" s="856"/>
      <c r="CY1" s="856"/>
      <c r="CZ1" s="856"/>
      <c r="DA1" s="856"/>
      <c r="DB1" s="14"/>
      <c r="DC1" s="856" t="s">
        <v>6</v>
      </c>
      <c r="DD1" s="856"/>
      <c r="DE1" s="856"/>
      <c r="DF1" s="856"/>
      <c r="DG1" s="856"/>
      <c r="DH1" s="856"/>
      <c r="DI1" s="856"/>
      <c r="DJ1" s="856"/>
      <c r="DK1" s="13"/>
      <c r="DL1" s="856" t="s">
        <v>7</v>
      </c>
      <c r="DM1" s="856"/>
      <c r="DN1" s="856"/>
      <c r="DO1" s="856"/>
      <c r="DP1" s="856"/>
      <c r="DQ1" s="856"/>
      <c r="DR1" s="856"/>
      <c r="DS1" s="856"/>
      <c r="DT1" s="856"/>
      <c r="DU1" s="856"/>
      <c r="DV1" s="856"/>
      <c r="DW1" s="856"/>
      <c r="DX1" s="14"/>
      <c r="DY1" s="15"/>
      <c r="DZ1" s="856" t="s">
        <v>8</v>
      </c>
      <c r="EA1" s="856"/>
      <c r="EB1" s="856"/>
      <c r="EC1" s="856"/>
      <c r="ED1" s="856"/>
      <c r="EE1" s="856"/>
      <c r="EF1" s="856"/>
      <c r="EG1" s="856"/>
      <c r="EH1" s="856"/>
      <c r="EI1" s="856"/>
      <c r="EJ1" s="10"/>
      <c r="EK1" s="14"/>
      <c r="EL1" s="10"/>
      <c r="EM1" s="856" t="s">
        <v>9</v>
      </c>
      <c r="EN1" s="856"/>
      <c r="EO1" s="856"/>
      <c r="EP1" s="856"/>
      <c r="EQ1" s="856"/>
      <c r="ER1" s="856"/>
      <c r="ES1" s="856"/>
      <c r="ET1" s="856"/>
      <c r="EU1" s="856"/>
      <c r="EV1" s="856"/>
      <c r="EW1" s="856"/>
      <c r="EX1" s="856"/>
      <c r="EY1" s="856"/>
      <c r="EZ1" s="10"/>
      <c r="FA1" s="14"/>
      <c r="FB1" s="856" t="s">
        <v>10</v>
      </c>
      <c r="FC1" s="856"/>
      <c r="FD1" s="856"/>
      <c r="FE1" s="856"/>
      <c r="FF1" s="856"/>
      <c r="FG1" s="856"/>
      <c r="FH1" s="856"/>
      <c r="FI1" s="856"/>
      <c r="FJ1" s="856"/>
      <c r="FK1" s="856"/>
      <c r="FL1" s="856"/>
      <c r="FM1" s="856"/>
      <c r="FN1" s="856"/>
      <c r="FO1" s="856"/>
      <c r="FP1" s="14"/>
      <c r="FQ1" s="856" t="s">
        <v>11</v>
      </c>
      <c r="FR1" s="856"/>
      <c r="FS1" s="856"/>
      <c r="FT1" s="856"/>
      <c r="FU1" s="856"/>
      <c r="FV1" s="856"/>
      <c r="FW1" s="856"/>
      <c r="FX1" s="856"/>
      <c r="FY1" s="856"/>
      <c r="FZ1" s="856"/>
      <c r="GA1" s="856"/>
      <c r="GB1" s="856"/>
      <c r="GC1" s="11"/>
      <c r="GD1" s="856" t="s">
        <v>12</v>
      </c>
      <c r="GE1" s="856"/>
      <c r="GF1" s="856"/>
      <c r="GG1" s="856"/>
      <c r="GH1" s="856"/>
      <c r="GI1" s="856"/>
      <c r="GJ1" s="856"/>
      <c r="GK1" s="856"/>
      <c r="GL1" s="856"/>
      <c r="GM1" s="856"/>
      <c r="GN1" s="856"/>
      <c r="GO1" s="856"/>
      <c r="GP1" s="11"/>
      <c r="GQ1" s="856" t="s">
        <v>13</v>
      </c>
      <c r="GR1" s="856"/>
      <c r="GS1" s="856"/>
      <c r="GT1" s="856"/>
      <c r="GU1" s="856"/>
      <c r="GV1" s="856"/>
      <c r="GW1" s="856"/>
      <c r="GX1" s="856"/>
      <c r="GY1" s="856"/>
      <c r="GZ1" s="856"/>
      <c r="HA1" s="856"/>
      <c r="HB1" s="856"/>
      <c r="HC1" s="11"/>
      <c r="HD1" s="856" t="s">
        <v>14</v>
      </c>
      <c r="HE1" s="856"/>
      <c r="HF1" s="856"/>
      <c r="HG1" s="856"/>
      <c r="HH1" s="856"/>
      <c r="HI1" s="856"/>
      <c r="HJ1" s="856"/>
      <c r="HK1" s="856"/>
      <c r="HL1" s="856"/>
      <c r="HM1" s="856"/>
      <c r="HN1" s="856"/>
      <c r="HO1" s="856"/>
      <c r="HP1" s="14"/>
      <c r="HQ1" s="15"/>
      <c r="HR1" s="857" t="s">
        <v>15</v>
      </c>
      <c r="HS1" s="857"/>
      <c r="HT1" s="857"/>
      <c r="HU1" s="857"/>
      <c r="HV1" s="857"/>
      <c r="HW1" s="857"/>
      <c r="HX1" s="857"/>
      <c r="HY1" s="857"/>
      <c r="HZ1" s="857"/>
      <c r="IA1" s="857"/>
      <c r="IB1" s="857"/>
      <c r="IC1" s="857"/>
      <c r="ID1" s="15"/>
      <c r="IE1" s="11"/>
      <c r="IF1" s="10"/>
      <c r="IG1" s="858" t="s">
        <v>16</v>
      </c>
      <c r="IH1" s="858"/>
      <c r="II1" s="858"/>
      <c r="IJ1" s="858"/>
      <c r="IK1" s="858"/>
      <c r="IL1" s="858"/>
      <c r="IM1" s="858"/>
      <c r="IN1" s="858"/>
      <c r="IO1" s="858"/>
      <c r="IP1" s="858"/>
      <c r="IQ1" s="858"/>
      <c r="IR1" s="10"/>
      <c r="IS1" s="11"/>
      <c r="IT1" s="10"/>
      <c r="IU1" s="856" t="s">
        <v>17</v>
      </c>
      <c r="IV1" s="856"/>
      <c r="IW1" s="856"/>
      <c r="IX1" s="856"/>
      <c r="IY1" s="856"/>
      <c r="IZ1" s="856"/>
      <c r="JA1" s="856"/>
      <c r="JB1" s="856"/>
      <c r="JC1" s="856"/>
      <c r="JD1" s="856"/>
      <c r="JE1" s="856"/>
      <c r="JF1" s="856"/>
      <c r="JG1" s="856"/>
      <c r="JH1" s="856"/>
      <c r="JI1" s="856"/>
      <c r="JJ1" s="856"/>
      <c r="JK1" s="856"/>
      <c r="JL1" s="856"/>
      <c r="JM1" s="856"/>
      <c r="JN1" s="856"/>
      <c r="JO1" s="856"/>
      <c r="JP1" s="856"/>
      <c r="JQ1" s="856"/>
      <c r="JR1" s="12"/>
      <c r="JS1" s="14"/>
      <c r="JT1" s="10"/>
      <c r="JU1" s="858" t="s">
        <v>18</v>
      </c>
      <c r="JV1" s="858"/>
      <c r="JW1" s="858"/>
      <c r="JX1" s="858"/>
      <c r="JY1" s="858"/>
      <c r="JZ1" s="858"/>
      <c r="KA1" s="858"/>
      <c r="KB1" s="858"/>
      <c r="KC1" s="858"/>
      <c r="KD1" s="858"/>
      <c r="KE1" s="10"/>
      <c r="KF1" s="11"/>
      <c r="KG1" s="10"/>
      <c r="KH1" s="858" t="s">
        <v>19</v>
      </c>
      <c r="KI1" s="858"/>
      <c r="KJ1" s="858"/>
      <c r="KK1" s="858"/>
      <c r="KL1" s="858"/>
      <c r="KM1" s="858"/>
      <c r="KN1" s="858"/>
      <c r="KO1" s="858"/>
      <c r="KP1" s="858"/>
      <c r="KQ1" s="858"/>
      <c r="KR1" s="858"/>
      <c r="KS1" s="858"/>
      <c r="KT1" s="858"/>
      <c r="KU1" s="858"/>
      <c r="KV1" s="10"/>
      <c r="KW1" s="11"/>
      <c r="KX1" s="10"/>
      <c r="KY1" s="858" t="s">
        <v>20</v>
      </c>
      <c r="KZ1" s="858"/>
      <c r="LA1" s="858"/>
      <c r="LB1" s="858"/>
      <c r="LC1" s="858"/>
      <c r="LD1" s="858"/>
      <c r="LE1" s="858"/>
      <c r="LF1" s="858"/>
      <c r="LG1" s="858"/>
      <c r="LH1" s="858"/>
      <c r="LI1" s="858"/>
      <c r="LJ1" s="858"/>
      <c r="LK1" s="858"/>
      <c r="LL1" s="858"/>
      <c r="LM1" s="858"/>
      <c r="LN1" s="858"/>
      <c r="LO1" s="858"/>
      <c r="LP1" s="858"/>
      <c r="LQ1" s="858"/>
      <c r="LR1" s="858"/>
      <c r="LS1" s="858"/>
      <c r="LT1" s="858"/>
      <c r="LU1" s="12"/>
      <c r="LV1" s="14"/>
      <c r="LW1" s="15"/>
      <c r="LX1" s="858" t="s">
        <v>21</v>
      </c>
      <c r="LY1" s="858"/>
      <c r="LZ1" s="858"/>
      <c r="MA1" s="858"/>
      <c r="MB1" s="858"/>
      <c r="MC1" s="858"/>
      <c r="MD1" s="858"/>
      <c r="ME1" s="858"/>
      <c r="MF1" s="858"/>
      <c r="MG1" s="858"/>
      <c r="MH1" s="858"/>
      <c r="MI1" s="16"/>
      <c r="MJ1" s="13"/>
      <c r="MK1" s="16"/>
      <c r="ML1" s="858" t="s">
        <v>22</v>
      </c>
      <c r="MM1" s="858"/>
      <c r="MN1" s="858"/>
      <c r="MO1" s="16"/>
      <c r="MP1" s="13"/>
      <c r="MQ1" s="16"/>
      <c r="MR1" s="878" t="s">
        <v>23</v>
      </c>
      <c r="MS1" s="878"/>
      <c r="MT1" s="878"/>
      <c r="MU1" s="878"/>
      <c r="MV1" s="878"/>
      <c r="MW1" s="878"/>
      <c r="MX1" s="878"/>
      <c r="MY1" s="16"/>
      <c r="MZ1" s="13"/>
      <c r="NA1" s="16"/>
      <c r="NB1" s="873" t="s">
        <v>24</v>
      </c>
      <c r="NC1" s="873"/>
      <c r="ND1" s="873"/>
      <c r="NE1" s="873"/>
      <c r="NF1" s="873"/>
      <c r="NG1" s="873"/>
      <c r="NH1" s="16"/>
      <c r="NI1" s="13"/>
      <c r="NJ1" s="16"/>
    </row>
    <row r="2" spans="1:374" x14ac:dyDescent="0.3">
      <c r="A2" s="18"/>
      <c r="B2" s="19"/>
      <c r="C2" s="20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21"/>
      <c r="R2" s="15"/>
      <c r="S2" s="15"/>
      <c r="T2" s="22"/>
      <c r="U2" s="15"/>
      <c r="V2" s="15"/>
      <c r="W2" s="15"/>
      <c r="X2" s="15"/>
      <c r="Y2" s="15"/>
      <c r="Z2" s="15"/>
      <c r="AA2" s="15"/>
      <c r="AB2" s="15"/>
      <c r="AC2" s="22"/>
      <c r="AD2" s="15"/>
      <c r="AE2" s="15"/>
      <c r="AF2" s="15"/>
      <c r="AG2" s="15"/>
      <c r="AH2" s="15"/>
      <c r="AI2" s="15"/>
      <c r="AJ2" s="21"/>
      <c r="AK2" s="22"/>
      <c r="AL2" s="12"/>
      <c r="AM2" s="15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2"/>
      <c r="BW2" s="12"/>
      <c r="BX2" s="12"/>
      <c r="BY2" s="12"/>
      <c r="BZ2" s="12"/>
      <c r="CA2" s="12"/>
      <c r="CB2" s="12"/>
      <c r="CC2" s="12"/>
      <c r="CD2" s="10"/>
      <c r="CE2" s="22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22"/>
      <c r="CS2" s="15"/>
      <c r="CT2" s="15"/>
      <c r="CU2" s="15"/>
      <c r="CV2" s="15"/>
      <c r="CW2" s="23"/>
      <c r="CX2" s="15"/>
      <c r="CY2" s="15"/>
      <c r="CZ2" s="15"/>
      <c r="DA2" s="15"/>
      <c r="DB2" s="22"/>
      <c r="DC2" s="15"/>
      <c r="DD2" s="15"/>
      <c r="DE2" s="15"/>
      <c r="DF2" s="15"/>
      <c r="DG2" s="23"/>
      <c r="DH2" s="15"/>
      <c r="DI2" s="15"/>
      <c r="DJ2" s="15"/>
      <c r="DK2" s="22"/>
      <c r="DL2" s="15"/>
      <c r="DM2" s="15"/>
      <c r="DN2" s="24"/>
      <c r="DO2" s="16"/>
      <c r="DP2" s="16"/>
      <c r="DQ2" s="16"/>
      <c r="DR2" s="16"/>
      <c r="DS2" s="15"/>
      <c r="DT2" s="15"/>
      <c r="DU2" s="15"/>
      <c r="DV2" s="15"/>
      <c r="DW2" s="15"/>
      <c r="DX2" s="22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25"/>
      <c r="EK2" s="26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25"/>
      <c r="FA2" s="26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2"/>
      <c r="FP2" s="22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2"/>
      <c r="GC2" s="14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2"/>
      <c r="GP2" s="14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2"/>
      <c r="HC2" s="14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22"/>
      <c r="HQ2" s="15"/>
      <c r="HR2" s="857"/>
      <c r="HS2" s="857"/>
      <c r="HT2" s="857"/>
      <c r="HU2" s="857"/>
      <c r="HV2" s="857"/>
      <c r="HW2" s="857"/>
      <c r="HX2" s="857"/>
      <c r="HY2" s="857"/>
      <c r="HZ2" s="857"/>
      <c r="IA2" s="857"/>
      <c r="IB2" s="857"/>
      <c r="IC2" s="857"/>
      <c r="ID2" s="12"/>
      <c r="IE2" s="22"/>
      <c r="IF2" s="15"/>
      <c r="IG2" s="858"/>
      <c r="IH2" s="858"/>
      <c r="II2" s="858"/>
      <c r="IJ2" s="858"/>
      <c r="IK2" s="858"/>
      <c r="IL2" s="858"/>
      <c r="IM2" s="858"/>
      <c r="IN2" s="858"/>
      <c r="IO2" s="858"/>
      <c r="IP2" s="858"/>
      <c r="IQ2" s="858"/>
      <c r="IR2" s="15"/>
      <c r="IS2" s="22"/>
      <c r="IT2" s="15"/>
      <c r="IU2" s="15"/>
      <c r="IV2" s="15"/>
      <c r="IW2" s="15"/>
      <c r="IX2" s="15"/>
      <c r="IY2" s="15"/>
      <c r="IZ2" s="15"/>
      <c r="JA2" s="15"/>
      <c r="JB2" s="27"/>
      <c r="JC2" s="15"/>
      <c r="JD2" s="27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22"/>
      <c r="JT2" s="28"/>
      <c r="JU2" s="877"/>
      <c r="JV2" s="877"/>
      <c r="JW2" s="877"/>
      <c r="JX2" s="877"/>
      <c r="JY2" s="877"/>
      <c r="JZ2" s="877"/>
      <c r="KA2" s="877"/>
      <c r="KB2" s="877"/>
      <c r="KC2" s="877"/>
      <c r="KD2" s="877"/>
      <c r="KE2" s="29"/>
      <c r="KF2" s="30"/>
      <c r="KG2" s="31"/>
      <c r="KH2" s="858"/>
      <c r="KI2" s="858"/>
      <c r="KJ2" s="858"/>
      <c r="KK2" s="858"/>
      <c r="KL2" s="858"/>
      <c r="KM2" s="858"/>
      <c r="KN2" s="858"/>
      <c r="KO2" s="858"/>
      <c r="KP2" s="858"/>
      <c r="KQ2" s="858"/>
      <c r="KR2" s="858"/>
      <c r="KS2" s="858"/>
      <c r="KT2" s="858"/>
      <c r="KU2" s="858"/>
      <c r="KV2" s="32"/>
      <c r="KW2" s="33"/>
      <c r="KX2" s="32"/>
      <c r="KY2" s="858"/>
      <c r="KZ2" s="858"/>
      <c r="LA2" s="858"/>
      <c r="LB2" s="858"/>
      <c r="LC2" s="858"/>
      <c r="LD2" s="858"/>
      <c r="LE2" s="858"/>
      <c r="LF2" s="858"/>
      <c r="LG2" s="858"/>
      <c r="LH2" s="858"/>
      <c r="LI2" s="858"/>
      <c r="LJ2" s="858"/>
      <c r="LK2" s="858"/>
      <c r="LL2" s="858"/>
      <c r="LM2" s="858"/>
      <c r="LN2" s="858"/>
      <c r="LO2" s="858"/>
      <c r="LP2" s="858"/>
      <c r="LQ2" s="858"/>
      <c r="LR2" s="858"/>
      <c r="LS2" s="858"/>
      <c r="LT2" s="858"/>
      <c r="LU2" s="34"/>
      <c r="LV2" s="35"/>
      <c r="LW2" s="36"/>
      <c r="LX2" s="858"/>
      <c r="LY2" s="858"/>
      <c r="LZ2" s="858"/>
      <c r="MA2" s="858"/>
      <c r="MB2" s="858"/>
      <c r="MC2" s="858"/>
      <c r="MD2" s="858"/>
      <c r="ME2" s="858"/>
      <c r="MF2" s="858"/>
      <c r="MG2" s="858"/>
      <c r="MH2" s="858"/>
      <c r="MI2" s="15"/>
      <c r="MJ2" s="11"/>
      <c r="MK2" s="10"/>
      <c r="ML2" s="858"/>
      <c r="MM2" s="858"/>
      <c r="MN2" s="858"/>
      <c r="MO2" s="10"/>
      <c r="MP2" s="11"/>
      <c r="MQ2" s="10"/>
      <c r="MR2" s="878"/>
      <c r="MS2" s="878"/>
      <c r="MT2" s="878"/>
      <c r="MU2" s="878"/>
      <c r="MV2" s="878"/>
      <c r="MW2" s="878"/>
      <c r="MX2" s="878"/>
      <c r="MY2" s="15"/>
      <c r="MZ2" s="11"/>
      <c r="NA2" s="10"/>
      <c r="NB2" s="873"/>
      <c r="NC2" s="873"/>
      <c r="ND2" s="873"/>
      <c r="NE2" s="873"/>
      <c r="NF2" s="873"/>
      <c r="NG2" s="873"/>
      <c r="NH2" s="15"/>
      <c r="NI2" s="11"/>
      <c r="NJ2" s="10"/>
    </row>
    <row r="3" spans="1:374" x14ac:dyDescent="0.3">
      <c r="A3" s="18"/>
      <c r="B3" s="37"/>
      <c r="C3" s="37"/>
      <c r="D3" s="37"/>
      <c r="E3" s="37"/>
      <c r="F3" s="874" t="s">
        <v>25</v>
      </c>
      <c r="G3" s="875"/>
      <c r="H3" s="874" t="s">
        <v>26</v>
      </c>
      <c r="I3" s="876"/>
      <c r="J3" s="875"/>
      <c r="K3" s="874" t="s">
        <v>27</v>
      </c>
      <c r="L3" s="876"/>
      <c r="M3" s="875"/>
      <c r="N3" s="874" t="s">
        <v>28</v>
      </c>
      <c r="O3" s="876"/>
      <c r="P3" s="875"/>
      <c r="Q3" s="874" t="s">
        <v>29</v>
      </c>
      <c r="R3" s="876"/>
      <c r="S3" s="38"/>
      <c r="T3" s="39"/>
      <c r="U3" s="40"/>
      <c r="V3" s="41"/>
      <c r="W3" s="41"/>
      <c r="X3" s="41"/>
      <c r="Y3" s="41"/>
      <c r="Z3" s="41"/>
      <c r="AA3" s="41"/>
      <c r="AB3" s="15"/>
      <c r="AC3" s="22"/>
      <c r="AD3" s="15"/>
      <c r="AE3" s="41"/>
      <c r="AF3" s="41"/>
      <c r="AG3" s="41"/>
      <c r="AH3" s="41"/>
      <c r="AI3" s="41"/>
      <c r="AJ3" s="42"/>
      <c r="AK3" s="22"/>
      <c r="AL3" s="15"/>
      <c r="AM3" s="43"/>
      <c r="AN3" s="44"/>
      <c r="AO3" s="45"/>
      <c r="AP3" s="44"/>
      <c r="AQ3" s="46"/>
      <c r="AR3" s="859" t="s">
        <v>30</v>
      </c>
      <c r="AS3" s="860"/>
      <c r="AT3" s="44"/>
      <c r="AU3" s="859" t="s">
        <v>31</v>
      </c>
      <c r="AV3" s="860"/>
      <c r="AW3" s="860"/>
      <c r="AX3" s="44"/>
      <c r="AY3" s="859" t="s">
        <v>32</v>
      </c>
      <c r="AZ3" s="860"/>
      <c r="BA3" s="860"/>
      <c r="BB3" s="44"/>
      <c r="BC3" s="859" t="s">
        <v>33</v>
      </c>
      <c r="BD3" s="860"/>
      <c r="BE3" s="860"/>
      <c r="BF3" s="44"/>
      <c r="BG3" s="859" t="s">
        <v>34</v>
      </c>
      <c r="BH3" s="860"/>
      <c r="BI3" s="860"/>
      <c r="BJ3" s="44"/>
      <c r="BK3" s="859" t="s">
        <v>35</v>
      </c>
      <c r="BL3" s="860"/>
      <c r="BM3" s="860"/>
      <c r="BN3" s="44"/>
      <c r="BO3" s="859" t="s">
        <v>36</v>
      </c>
      <c r="BP3" s="860"/>
      <c r="BQ3" s="860"/>
      <c r="BR3" s="44"/>
      <c r="BS3" s="859" t="s">
        <v>37</v>
      </c>
      <c r="BT3" s="860"/>
      <c r="BU3" s="860"/>
      <c r="BV3" s="860" t="s">
        <v>38</v>
      </c>
      <c r="BW3" s="860"/>
      <c r="BX3" s="860"/>
      <c r="BY3" s="859" t="s">
        <v>25</v>
      </c>
      <c r="BZ3" s="860"/>
      <c r="CA3" s="861"/>
      <c r="CB3" s="862" t="s">
        <v>39</v>
      </c>
      <c r="CC3" s="863"/>
      <c r="CD3" s="15"/>
      <c r="CE3" s="22"/>
      <c r="CF3" s="15"/>
      <c r="CG3" s="47"/>
      <c r="CH3" s="48"/>
      <c r="CI3" s="864" t="str">
        <f>F3</f>
        <v>2021 Fiscal Year As Accepted</v>
      </c>
      <c r="CJ3" s="865"/>
      <c r="CK3" s="865"/>
      <c r="CL3" s="866"/>
      <c r="CM3" s="864" t="str">
        <f>H3</f>
        <v>2021 Fiscal Year As Adjusted</v>
      </c>
      <c r="CN3" s="865"/>
      <c r="CO3" s="865"/>
      <c r="CP3" s="866"/>
      <c r="CQ3" s="21"/>
      <c r="CR3" s="22"/>
      <c r="CS3" s="15"/>
      <c r="CT3" s="44"/>
      <c r="CU3" s="49"/>
      <c r="CV3" s="864" t="str">
        <f>CI3</f>
        <v>2021 Fiscal Year As Accepted</v>
      </c>
      <c r="CW3" s="866"/>
      <c r="CX3" s="864" t="str">
        <f>CM3</f>
        <v>2021 Fiscal Year As Adjusted</v>
      </c>
      <c r="CY3" s="865"/>
      <c r="CZ3" s="866"/>
      <c r="DA3" s="15"/>
      <c r="DB3" s="22"/>
      <c r="DC3" s="15"/>
      <c r="DD3" s="50"/>
      <c r="DE3" s="51"/>
      <c r="DF3" s="864" t="str">
        <f>CV3</f>
        <v>2021 Fiscal Year As Accepted</v>
      </c>
      <c r="DG3" s="866"/>
      <c r="DH3" s="864" t="str">
        <f>CX3</f>
        <v>2021 Fiscal Year As Adjusted</v>
      </c>
      <c r="DI3" s="866"/>
      <c r="DJ3" s="15"/>
      <c r="DK3" s="22"/>
      <c r="DL3" s="15"/>
      <c r="DM3" s="44"/>
      <c r="DN3" s="52"/>
      <c r="DO3" s="860" t="str">
        <f>CV3</f>
        <v>2021 Fiscal Year As Accepted</v>
      </c>
      <c r="DP3" s="860"/>
      <c r="DQ3" s="860"/>
      <c r="DR3" s="860"/>
      <c r="DS3" s="859" t="str">
        <f>CX3</f>
        <v>2021 Fiscal Year As Adjusted</v>
      </c>
      <c r="DT3" s="860"/>
      <c r="DU3" s="860"/>
      <c r="DV3" s="861"/>
      <c r="DW3" s="15"/>
      <c r="DX3" s="53"/>
      <c r="DY3" s="15"/>
      <c r="DZ3" s="44"/>
      <c r="EA3" s="44"/>
      <c r="EB3" s="859" t="str">
        <f>DO3</f>
        <v>2021 Fiscal Year As Accepted</v>
      </c>
      <c r="EC3" s="860"/>
      <c r="ED3" s="860"/>
      <c r="EE3" s="861"/>
      <c r="EF3" s="859" t="str">
        <f>DS3</f>
        <v>2021 Fiscal Year As Adjusted</v>
      </c>
      <c r="EG3" s="860"/>
      <c r="EH3" s="860"/>
      <c r="EI3" s="861"/>
      <c r="EJ3" s="21"/>
      <c r="EK3" s="54"/>
      <c r="EL3" s="15"/>
      <c r="EM3" s="44"/>
      <c r="EN3" s="46"/>
      <c r="EO3" s="860" t="str">
        <f>EB3</f>
        <v>2021 Fiscal Year As Accepted</v>
      </c>
      <c r="EP3" s="860"/>
      <c r="EQ3" s="860"/>
      <c r="ER3" s="861"/>
      <c r="ES3" s="860" t="str">
        <f>EF3</f>
        <v>2021 Fiscal Year As Adjusted</v>
      </c>
      <c r="ET3" s="860"/>
      <c r="EU3" s="860"/>
      <c r="EV3" s="861"/>
      <c r="EW3" s="860" t="s">
        <v>40</v>
      </c>
      <c r="EX3" s="860"/>
      <c r="EY3" s="861"/>
      <c r="EZ3" s="21"/>
      <c r="FA3" s="54"/>
      <c r="FB3" s="15"/>
      <c r="FC3" s="44"/>
      <c r="FD3" s="44"/>
      <c r="FE3" s="44"/>
      <c r="FF3" s="869" t="str">
        <f>EB3</f>
        <v>2021 Fiscal Year As Accepted</v>
      </c>
      <c r="FG3" s="867"/>
      <c r="FH3" s="867"/>
      <c r="FI3" s="868"/>
      <c r="FJ3" s="869" t="str">
        <f>EF3</f>
        <v>2021 Fiscal Year As Adjusted</v>
      </c>
      <c r="FK3" s="867"/>
      <c r="FL3" s="867"/>
      <c r="FM3" s="867"/>
      <c r="FN3" s="868"/>
      <c r="FO3" s="12"/>
      <c r="FP3" s="14"/>
      <c r="FQ3" s="15"/>
      <c r="FR3" s="43"/>
      <c r="FS3" s="44"/>
      <c r="FT3" s="864" t="str">
        <f>FF3</f>
        <v>2021 Fiscal Year As Accepted</v>
      </c>
      <c r="FU3" s="865"/>
      <c r="FV3" s="865"/>
      <c r="FW3" s="866"/>
      <c r="FX3" s="864" t="str">
        <f>FJ3</f>
        <v>2021 Fiscal Year As Adjusted</v>
      </c>
      <c r="FY3" s="867"/>
      <c r="FZ3" s="867"/>
      <c r="GA3" s="868"/>
      <c r="GB3" s="21"/>
      <c r="GC3" s="55"/>
      <c r="GD3" s="15"/>
      <c r="GE3" s="43"/>
      <c r="GF3" s="44"/>
      <c r="GG3" s="864" t="str">
        <f>FT3</f>
        <v>2021 Fiscal Year As Accepted</v>
      </c>
      <c r="GH3" s="867"/>
      <c r="GI3" s="867"/>
      <c r="GJ3" s="868"/>
      <c r="GK3" s="864" t="str">
        <f>FX3</f>
        <v>2021 Fiscal Year As Adjusted</v>
      </c>
      <c r="GL3" s="865"/>
      <c r="GM3" s="865"/>
      <c r="GN3" s="865"/>
      <c r="GO3" s="21"/>
      <c r="GP3" s="55"/>
      <c r="GQ3" s="15"/>
      <c r="GR3" s="43"/>
      <c r="GS3" s="44"/>
      <c r="GT3" s="869" t="str">
        <f>FF3</f>
        <v>2021 Fiscal Year As Accepted</v>
      </c>
      <c r="GU3" s="867"/>
      <c r="GV3" s="867"/>
      <c r="GW3" s="868"/>
      <c r="GX3" s="864" t="str">
        <f>FJ3</f>
        <v>2021 Fiscal Year As Adjusted</v>
      </c>
      <c r="GY3" s="867"/>
      <c r="GZ3" s="867"/>
      <c r="HA3" s="868"/>
      <c r="HB3" s="21"/>
      <c r="HC3" s="55"/>
      <c r="HD3" s="15"/>
      <c r="HE3" s="44"/>
      <c r="HF3" s="44"/>
      <c r="HG3" s="870" t="str">
        <f>GT3</f>
        <v>2021 Fiscal Year As Accepted</v>
      </c>
      <c r="HH3" s="871"/>
      <c r="HI3" s="871"/>
      <c r="HJ3" s="872"/>
      <c r="HK3" s="870" t="str">
        <f>GX3</f>
        <v>2021 Fiscal Year As Adjusted</v>
      </c>
      <c r="HL3" s="871"/>
      <c r="HM3" s="871"/>
      <c r="HN3" s="872"/>
      <c r="HO3" s="15"/>
      <c r="HP3" s="22"/>
      <c r="HQ3" s="15"/>
      <c r="HR3" s="21"/>
      <c r="HS3" s="56"/>
      <c r="HT3" s="57"/>
      <c r="HU3" s="57"/>
      <c r="HV3" s="57"/>
      <c r="HW3" s="57"/>
      <c r="HX3" s="57"/>
      <c r="HY3" s="58"/>
      <c r="HZ3" s="57"/>
      <c r="IA3" s="57"/>
      <c r="IB3" s="57"/>
      <c r="IC3" s="57"/>
      <c r="ID3" s="59"/>
      <c r="IE3" s="22"/>
      <c r="IF3" s="59"/>
      <c r="IG3" s="60"/>
      <c r="IH3" s="61"/>
      <c r="II3" s="61"/>
      <c r="IJ3" s="862" t="s">
        <v>41</v>
      </c>
      <c r="IK3" s="879"/>
      <c r="IL3" s="862" t="s">
        <v>42</v>
      </c>
      <c r="IM3" s="879"/>
      <c r="IN3" s="862" t="s">
        <v>43</v>
      </c>
      <c r="IO3" s="879"/>
      <c r="IP3" s="862" t="s">
        <v>44</v>
      </c>
      <c r="IQ3" s="863"/>
      <c r="IR3" s="32"/>
      <c r="IS3" s="33"/>
      <c r="IT3" s="32"/>
      <c r="IU3" s="44"/>
      <c r="IV3" s="61"/>
      <c r="IW3" s="61"/>
      <c r="IX3" s="61"/>
      <c r="IY3" s="862" t="s">
        <v>45</v>
      </c>
      <c r="IZ3" s="879"/>
      <c r="JA3" s="862" t="s">
        <v>46</v>
      </c>
      <c r="JB3" s="879"/>
      <c r="JC3" s="862" t="s">
        <v>47</v>
      </c>
      <c r="JD3" s="879"/>
      <c r="JE3" s="862" t="s">
        <v>48</v>
      </c>
      <c r="JF3" s="879"/>
      <c r="JG3" s="862" t="s">
        <v>49</v>
      </c>
      <c r="JH3" s="879"/>
      <c r="JI3" s="862" t="s">
        <v>50</v>
      </c>
      <c r="JJ3" s="879"/>
      <c r="JK3" s="862" t="s">
        <v>51</v>
      </c>
      <c r="JL3" s="879"/>
      <c r="JM3" s="862" t="s">
        <v>52</v>
      </c>
      <c r="JN3" s="879"/>
      <c r="JO3" s="862" t="s">
        <v>53</v>
      </c>
      <c r="JP3" s="863"/>
      <c r="JQ3" s="863"/>
      <c r="JR3" s="59"/>
      <c r="JS3" s="62"/>
      <c r="JT3" s="28"/>
      <c r="JU3" s="63"/>
      <c r="JV3" s="64"/>
      <c r="JW3" s="64"/>
      <c r="JX3" s="64"/>
      <c r="JY3" s="64"/>
      <c r="JZ3" s="64"/>
      <c r="KA3" s="64"/>
      <c r="KB3" s="64"/>
      <c r="KC3" s="64"/>
      <c r="KD3" s="64"/>
      <c r="KE3" s="32"/>
      <c r="KF3" s="33"/>
      <c r="KG3" s="65"/>
      <c r="KH3" s="66"/>
      <c r="KI3" s="61"/>
      <c r="KJ3" s="61"/>
      <c r="KK3" s="67"/>
      <c r="KL3" s="862" t="s">
        <v>41</v>
      </c>
      <c r="KM3" s="879"/>
      <c r="KN3" s="862" t="s">
        <v>42</v>
      </c>
      <c r="KO3" s="879"/>
      <c r="KP3" s="862" t="s">
        <v>54</v>
      </c>
      <c r="KQ3" s="879"/>
      <c r="KR3" s="862" t="s">
        <v>55</v>
      </c>
      <c r="KS3" s="879"/>
      <c r="KT3" s="862" t="s">
        <v>44</v>
      </c>
      <c r="KU3" s="863"/>
      <c r="KV3" s="65"/>
      <c r="KW3" s="68"/>
      <c r="KX3" s="65"/>
      <c r="KY3" s="69"/>
      <c r="KZ3" s="61"/>
      <c r="LA3" s="61"/>
      <c r="LB3" s="61"/>
      <c r="LC3" s="862" t="s">
        <v>45</v>
      </c>
      <c r="LD3" s="879"/>
      <c r="LE3" s="862" t="s">
        <v>56</v>
      </c>
      <c r="LF3" s="879"/>
      <c r="LG3" s="862" t="s">
        <v>47</v>
      </c>
      <c r="LH3" s="879"/>
      <c r="LI3" s="862" t="s">
        <v>48</v>
      </c>
      <c r="LJ3" s="879"/>
      <c r="LK3" s="862" t="s">
        <v>49</v>
      </c>
      <c r="LL3" s="879"/>
      <c r="LM3" s="862" t="s">
        <v>50</v>
      </c>
      <c r="LN3" s="879"/>
      <c r="LO3" s="862" t="s">
        <v>51</v>
      </c>
      <c r="LP3" s="879"/>
      <c r="LQ3" s="862" t="s">
        <v>52</v>
      </c>
      <c r="LR3" s="879"/>
      <c r="LS3" s="862" t="s">
        <v>57</v>
      </c>
      <c r="LT3" s="863"/>
      <c r="LU3" s="28"/>
      <c r="LV3" s="70"/>
      <c r="LW3" s="15"/>
      <c r="LX3" s="44"/>
      <c r="LY3" s="71"/>
      <c r="LZ3" s="862" t="s">
        <v>44</v>
      </c>
      <c r="MA3" s="863"/>
      <c r="MB3" s="879"/>
      <c r="MC3" s="862" t="s">
        <v>58</v>
      </c>
      <c r="MD3" s="863"/>
      <c r="ME3" s="879"/>
      <c r="MF3" s="862" t="s">
        <v>59</v>
      </c>
      <c r="MG3" s="863"/>
      <c r="MH3" s="879"/>
      <c r="MI3" s="15"/>
      <c r="MJ3" s="14"/>
      <c r="MK3" s="12"/>
      <c r="ML3" s="72"/>
      <c r="MM3" s="72"/>
      <c r="MN3" s="72"/>
      <c r="MO3" s="12"/>
      <c r="MP3" s="14"/>
      <c r="MQ3" s="12"/>
      <c r="MR3" s="73"/>
      <c r="MS3" s="73"/>
      <c r="MT3" s="41"/>
      <c r="MU3" s="41"/>
      <c r="MV3" s="41"/>
      <c r="MW3" s="41"/>
      <c r="MX3" s="41"/>
      <c r="MY3" s="15"/>
      <c r="MZ3" s="14"/>
      <c r="NA3" s="12"/>
      <c r="NB3" s="73"/>
      <c r="NC3" s="41"/>
      <c r="ND3" s="41"/>
      <c r="NE3" s="41"/>
      <c r="NF3" s="41"/>
      <c r="NG3" s="41"/>
      <c r="NH3" s="15"/>
      <c r="NI3" s="14"/>
      <c r="NJ3" s="12"/>
    </row>
    <row r="4" spans="1:374" ht="82.5" x14ac:dyDescent="0.3">
      <c r="A4" s="74"/>
      <c r="B4" s="75"/>
      <c r="C4" s="76"/>
      <c r="D4" s="76"/>
      <c r="E4" s="76"/>
      <c r="F4" s="77" t="s">
        <v>60</v>
      </c>
      <c r="G4" s="78" t="s">
        <v>61</v>
      </c>
      <c r="H4" s="77" t="s">
        <v>60</v>
      </c>
      <c r="I4" s="79" t="s">
        <v>61</v>
      </c>
      <c r="J4" s="78" t="s">
        <v>62</v>
      </c>
      <c r="K4" s="77" t="s">
        <v>60</v>
      </c>
      <c r="L4" s="79" t="s">
        <v>61</v>
      </c>
      <c r="M4" s="78" t="s">
        <v>63</v>
      </c>
      <c r="N4" s="77" t="s">
        <v>60</v>
      </c>
      <c r="O4" s="79" t="s">
        <v>61</v>
      </c>
      <c r="P4" s="78" t="s">
        <v>64</v>
      </c>
      <c r="Q4" s="80" t="s">
        <v>65</v>
      </c>
      <c r="R4" s="79" t="s">
        <v>66</v>
      </c>
      <c r="S4" s="59"/>
      <c r="T4" s="81"/>
      <c r="U4" s="82"/>
      <c r="V4" s="83"/>
      <c r="W4" s="83"/>
      <c r="X4" s="84" t="s">
        <v>67</v>
      </c>
      <c r="Y4" s="84" t="s">
        <v>68</v>
      </c>
      <c r="Z4" s="84" t="s">
        <v>69</v>
      </c>
      <c r="AA4" s="84" t="s">
        <v>70</v>
      </c>
      <c r="AB4" s="85"/>
      <c r="AC4" s="86"/>
      <c r="AD4" s="74"/>
      <c r="AE4" s="76"/>
      <c r="AF4" s="76"/>
      <c r="AG4" s="75" t="str">
        <f>D14</f>
        <v>Direct Labour</v>
      </c>
      <c r="AH4" s="75" t="str">
        <f>D15</f>
        <v>Collector Labour</v>
      </c>
      <c r="AI4" s="75" t="str">
        <f>D16</f>
        <v>Overhead Labour</v>
      </c>
      <c r="AJ4" s="82"/>
      <c r="AK4" s="81"/>
      <c r="AL4" s="74"/>
      <c r="AM4" s="84"/>
      <c r="AN4" s="87"/>
      <c r="AO4" s="87"/>
      <c r="AP4" s="87"/>
      <c r="AQ4" s="87"/>
      <c r="AR4" s="88" t="s">
        <v>60</v>
      </c>
      <c r="AS4" s="89" t="s">
        <v>71</v>
      </c>
      <c r="AT4" s="84"/>
      <c r="AU4" s="88" t="s">
        <v>60</v>
      </c>
      <c r="AV4" s="89" t="s">
        <v>71</v>
      </c>
      <c r="AW4" s="89" t="s">
        <v>72</v>
      </c>
      <c r="AX4" s="84"/>
      <c r="AY4" s="88" t="s">
        <v>60</v>
      </c>
      <c r="AZ4" s="89" t="s">
        <v>71</v>
      </c>
      <c r="BA4" s="89" t="s">
        <v>72</v>
      </c>
      <c r="BB4" s="84"/>
      <c r="BC4" s="88" t="s">
        <v>60</v>
      </c>
      <c r="BD4" s="89" t="s">
        <v>71</v>
      </c>
      <c r="BE4" s="89" t="s">
        <v>72</v>
      </c>
      <c r="BF4" s="84"/>
      <c r="BG4" s="88" t="s">
        <v>60</v>
      </c>
      <c r="BH4" s="89" t="s">
        <v>71</v>
      </c>
      <c r="BI4" s="89" t="s">
        <v>72</v>
      </c>
      <c r="BJ4" s="84"/>
      <c r="BK4" s="88" t="s">
        <v>60</v>
      </c>
      <c r="BL4" s="89" t="s">
        <v>71</v>
      </c>
      <c r="BM4" s="89" t="s">
        <v>72</v>
      </c>
      <c r="BN4" s="84"/>
      <c r="BO4" s="88" t="s">
        <v>60</v>
      </c>
      <c r="BP4" s="89" t="s">
        <v>71</v>
      </c>
      <c r="BQ4" s="89" t="s">
        <v>72</v>
      </c>
      <c r="BR4" s="84"/>
      <c r="BS4" s="88" t="s">
        <v>60</v>
      </c>
      <c r="BT4" s="89" t="s">
        <v>71</v>
      </c>
      <c r="BU4" s="89" t="s">
        <v>73</v>
      </c>
      <c r="BV4" s="88" t="s">
        <v>60</v>
      </c>
      <c r="BW4" s="89" t="s">
        <v>71</v>
      </c>
      <c r="BX4" s="89" t="s">
        <v>73</v>
      </c>
      <c r="BY4" s="88" t="s">
        <v>60</v>
      </c>
      <c r="BZ4" s="89" t="s">
        <v>71</v>
      </c>
      <c r="CA4" s="89" t="s">
        <v>73</v>
      </c>
      <c r="CB4" s="90" t="s">
        <v>74</v>
      </c>
      <c r="CC4" s="89" t="s">
        <v>75</v>
      </c>
      <c r="CD4" s="74"/>
      <c r="CE4" s="86"/>
      <c r="CF4" s="74"/>
      <c r="CG4" s="91"/>
      <c r="CH4" s="92"/>
      <c r="CI4" s="93" t="s">
        <v>76</v>
      </c>
      <c r="CJ4" s="94" t="s">
        <v>77</v>
      </c>
      <c r="CK4" s="75" t="s">
        <v>78</v>
      </c>
      <c r="CL4" s="95" t="s">
        <v>70</v>
      </c>
      <c r="CM4" s="93" t="s">
        <v>76</v>
      </c>
      <c r="CN4" s="94" t="s">
        <v>77</v>
      </c>
      <c r="CO4" s="75" t="s">
        <v>78</v>
      </c>
      <c r="CP4" s="95" t="s">
        <v>70</v>
      </c>
      <c r="CQ4" s="96"/>
      <c r="CR4" s="86"/>
      <c r="CS4" s="74"/>
      <c r="CT4" s="75"/>
      <c r="CU4" s="94" t="s">
        <v>79</v>
      </c>
      <c r="CV4" s="93" t="s">
        <v>80</v>
      </c>
      <c r="CW4" s="97" t="s">
        <v>81</v>
      </c>
      <c r="CX4" s="93" t="s">
        <v>80</v>
      </c>
      <c r="CY4" s="98" t="s">
        <v>81</v>
      </c>
      <c r="CZ4" s="99" t="s">
        <v>82</v>
      </c>
      <c r="DA4" s="74"/>
      <c r="DB4" s="86"/>
      <c r="DC4" s="74"/>
      <c r="DD4" s="75"/>
      <c r="DE4" s="94" t="s">
        <v>79</v>
      </c>
      <c r="DF4" s="93" t="s">
        <v>80</v>
      </c>
      <c r="DG4" s="97" t="s">
        <v>81</v>
      </c>
      <c r="DH4" s="93" t="s">
        <v>80</v>
      </c>
      <c r="DI4" s="97" t="s">
        <v>81</v>
      </c>
      <c r="DJ4" s="74"/>
      <c r="DK4" s="86"/>
      <c r="DL4" s="74"/>
      <c r="DM4" s="75"/>
      <c r="DN4" s="100"/>
      <c r="DO4" s="75" t="s">
        <v>67</v>
      </c>
      <c r="DP4" s="75" t="s">
        <v>68</v>
      </c>
      <c r="DQ4" s="75" t="s">
        <v>69</v>
      </c>
      <c r="DR4" s="101" t="s">
        <v>70</v>
      </c>
      <c r="DS4" s="93" t="s">
        <v>67</v>
      </c>
      <c r="DT4" s="75" t="s">
        <v>68</v>
      </c>
      <c r="DU4" s="75" t="s">
        <v>69</v>
      </c>
      <c r="DV4" s="102" t="s">
        <v>70</v>
      </c>
      <c r="DW4" s="103"/>
      <c r="DX4" s="86"/>
      <c r="DY4" s="74"/>
      <c r="DZ4" s="76"/>
      <c r="EA4" s="76"/>
      <c r="EB4" s="104" t="s">
        <v>67</v>
      </c>
      <c r="EC4" s="105" t="s">
        <v>68</v>
      </c>
      <c r="ED4" s="105" t="s">
        <v>69</v>
      </c>
      <c r="EE4" s="106" t="s">
        <v>70</v>
      </c>
      <c r="EF4" s="104" t="s">
        <v>67</v>
      </c>
      <c r="EG4" s="105" t="s">
        <v>68</v>
      </c>
      <c r="EH4" s="105" t="s">
        <v>69</v>
      </c>
      <c r="EI4" s="106" t="s">
        <v>70</v>
      </c>
      <c r="EJ4" s="107"/>
      <c r="EK4" s="108"/>
      <c r="EL4" s="74"/>
      <c r="EM4" s="76"/>
      <c r="EN4" s="109"/>
      <c r="EO4" s="105" t="s">
        <v>67</v>
      </c>
      <c r="EP4" s="105" t="s">
        <v>68</v>
      </c>
      <c r="EQ4" s="105" t="s">
        <v>69</v>
      </c>
      <c r="ER4" s="106" t="s">
        <v>70</v>
      </c>
      <c r="ES4" s="105" t="s">
        <v>67</v>
      </c>
      <c r="ET4" s="105" t="s">
        <v>68</v>
      </c>
      <c r="EU4" s="105" t="s">
        <v>69</v>
      </c>
      <c r="EV4" s="106" t="s">
        <v>70</v>
      </c>
      <c r="EW4" s="110" t="s">
        <v>83</v>
      </c>
      <c r="EX4" s="110" t="s">
        <v>84</v>
      </c>
      <c r="EY4" s="111" t="s">
        <v>85</v>
      </c>
      <c r="EZ4" s="107"/>
      <c r="FA4" s="108"/>
      <c r="FB4" s="74"/>
      <c r="FC4" s="87"/>
      <c r="FD4" s="87"/>
      <c r="FE4" s="112"/>
      <c r="FF4" s="93" t="s">
        <v>67</v>
      </c>
      <c r="FG4" s="75" t="s">
        <v>68</v>
      </c>
      <c r="FH4" s="75" t="s">
        <v>69</v>
      </c>
      <c r="FI4" s="113" t="s">
        <v>70</v>
      </c>
      <c r="FJ4" s="93" t="str">
        <f>FF4</f>
        <v>Small</v>
      </c>
      <c r="FK4" s="75" t="s">
        <v>68</v>
      </c>
      <c r="FL4" s="75" t="str">
        <f>FH4</f>
        <v>Large</v>
      </c>
      <c r="FM4" s="75" t="s">
        <v>70</v>
      </c>
      <c r="FN4" s="95" t="s">
        <v>86</v>
      </c>
      <c r="FO4" s="114"/>
      <c r="FP4" s="115"/>
      <c r="FQ4" s="74"/>
      <c r="FR4" s="84"/>
      <c r="FS4" s="116"/>
      <c r="FT4" s="75" t="s">
        <v>67</v>
      </c>
      <c r="FU4" s="75" t="s">
        <v>68</v>
      </c>
      <c r="FV4" s="75" t="s">
        <v>69</v>
      </c>
      <c r="FW4" s="113" t="s">
        <v>87</v>
      </c>
      <c r="FX4" s="75" t="s">
        <v>67</v>
      </c>
      <c r="FY4" s="75" t="s">
        <v>68</v>
      </c>
      <c r="FZ4" s="75" t="s">
        <v>69</v>
      </c>
      <c r="GA4" s="113" t="s">
        <v>87</v>
      </c>
      <c r="GB4" s="117"/>
      <c r="GC4" s="118"/>
      <c r="GD4" s="74"/>
      <c r="GE4" s="84"/>
      <c r="GF4" s="116"/>
      <c r="GG4" s="75" t="s">
        <v>67</v>
      </c>
      <c r="GH4" s="75" t="s">
        <v>68</v>
      </c>
      <c r="GI4" s="75" t="s">
        <v>69</v>
      </c>
      <c r="GJ4" s="113" t="s">
        <v>87</v>
      </c>
      <c r="GK4" s="75" t="s">
        <v>67</v>
      </c>
      <c r="GL4" s="75" t="s">
        <v>68</v>
      </c>
      <c r="GM4" s="75" t="s">
        <v>69</v>
      </c>
      <c r="GN4" s="113" t="s">
        <v>87</v>
      </c>
      <c r="GO4" s="117"/>
      <c r="GP4" s="118"/>
      <c r="GQ4" s="74"/>
      <c r="GR4" s="84"/>
      <c r="GS4" s="116"/>
      <c r="GT4" s="75" t="s">
        <v>67</v>
      </c>
      <c r="GU4" s="75" t="s">
        <v>68</v>
      </c>
      <c r="GV4" s="75" t="s">
        <v>69</v>
      </c>
      <c r="GW4" s="113" t="s">
        <v>87</v>
      </c>
      <c r="GX4" s="93" t="s">
        <v>67</v>
      </c>
      <c r="GY4" s="75" t="s">
        <v>68</v>
      </c>
      <c r="GZ4" s="75" t="s">
        <v>69</v>
      </c>
      <c r="HA4" s="113" t="s">
        <v>87</v>
      </c>
      <c r="HB4" s="117"/>
      <c r="HC4" s="118"/>
      <c r="HD4" s="74"/>
      <c r="HE4" s="84"/>
      <c r="HF4" s="112"/>
      <c r="HG4" s="93" t="s">
        <v>67</v>
      </c>
      <c r="HH4" s="75" t="s">
        <v>68</v>
      </c>
      <c r="HI4" s="75" t="s">
        <v>69</v>
      </c>
      <c r="HJ4" s="113" t="s">
        <v>70</v>
      </c>
      <c r="HK4" s="93" t="s">
        <v>67</v>
      </c>
      <c r="HL4" s="75" t="s">
        <v>68</v>
      </c>
      <c r="HM4" s="75" t="s">
        <v>69</v>
      </c>
      <c r="HN4" s="113" t="s">
        <v>70</v>
      </c>
      <c r="HO4" s="74"/>
      <c r="HP4" s="86"/>
      <c r="HQ4" s="74"/>
      <c r="HR4" s="74"/>
      <c r="HS4" s="119"/>
      <c r="HT4" s="89" t="s">
        <v>88</v>
      </c>
      <c r="HU4" s="89" t="s">
        <v>89</v>
      </c>
      <c r="HV4" s="89" t="s">
        <v>90</v>
      </c>
      <c r="HW4" s="120" t="s">
        <v>91</v>
      </c>
      <c r="HX4" s="121" t="s">
        <v>92</v>
      </c>
      <c r="HY4" s="121" t="s">
        <v>93</v>
      </c>
      <c r="HZ4" s="121" t="s">
        <v>94</v>
      </c>
      <c r="IA4" s="121" t="s">
        <v>95</v>
      </c>
      <c r="IB4" s="121" t="s">
        <v>96</v>
      </c>
      <c r="IC4" s="121" t="s">
        <v>97</v>
      </c>
      <c r="ID4" s="65"/>
      <c r="IE4" s="115"/>
      <c r="IF4" s="65"/>
      <c r="IG4" s="89"/>
      <c r="IH4" s="122" t="s">
        <v>88</v>
      </c>
      <c r="II4" s="123" t="str">
        <f>HZ4</f>
        <v>Volume Ratio</v>
      </c>
      <c r="IJ4" s="124" t="s">
        <v>98</v>
      </c>
      <c r="IK4" s="99" t="s">
        <v>99</v>
      </c>
      <c r="IL4" s="124" t="str">
        <f>JK4</f>
        <v>Study System</v>
      </c>
      <c r="IM4" s="99" t="s">
        <v>100</v>
      </c>
      <c r="IN4" s="124" t="str">
        <f>IL4</f>
        <v>Study System</v>
      </c>
      <c r="IO4" s="99" t="s">
        <v>100</v>
      </c>
      <c r="IP4" s="124" t="s">
        <v>101</v>
      </c>
      <c r="IQ4" s="125" t="s">
        <v>102</v>
      </c>
      <c r="IR4" s="126"/>
      <c r="IS4" s="127"/>
      <c r="IT4" s="126"/>
      <c r="IU4" s="100"/>
      <c r="IV4" s="122" t="s">
        <v>88</v>
      </c>
      <c r="IW4" s="123" t="s">
        <v>93</v>
      </c>
      <c r="IX4" s="123" t="s">
        <v>94</v>
      </c>
      <c r="IY4" s="94" t="str">
        <f>IJ4</f>
        <v>Study System</v>
      </c>
      <c r="IZ4" s="99" t="s">
        <v>103</v>
      </c>
      <c r="JA4" s="124" t="str">
        <f>IY4</f>
        <v>Study System</v>
      </c>
      <c r="JB4" s="99" t="s">
        <v>104</v>
      </c>
      <c r="JC4" s="124" t="str">
        <f>IY4</f>
        <v>Study System</v>
      </c>
      <c r="JD4" s="99" t="s">
        <v>105</v>
      </c>
      <c r="JE4" s="124" t="str">
        <f>JC4</f>
        <v>Study System</v>
      </c>
      <c r="JF4" s="99" t="s">
        <v>106</v>
      </c>
      <c r="JG4" s="124" t="str">
        <f>JE4</f>
        <v>Study System</v>
      </c>
      <c r="JH4" s="99" t="s">
        <v>107</v>
      </c>
      <c r="JI4" s="124" t="str">
        <f>JG4</f>
        <v>Study System</v>
      </c>
      <c r="JJ4" s="99" t="s">
        <v>108</v>
      </c>
      <c r="JK4" s="124" t="str">
        <f>JE4</f>
        <v>Study System</v>
      </c>
      <c r="JL4" s="99" t="s">
        <v>109</v>
      </c>
      <c r="JM4" s="124" t="str">
        <f>JK4</f>
        <v>Study System</v>
      </c>
      <c r="JN4" s="99" t="s">
        <v>110</v>
      </c>
      <c r="JO4" s="124" t="s">
        <v>111</v>
      </c>
      <c r="JP4" s="125" t="s">
        <v>112</v>
      </c>
      <c r="JQ4" s="125" t="s">
        <v>113</v>
      </c>
      <c r="JR4" s="126"/>
      <c r="JS4" s="127"/>
      <c r="JT4" s="128"/>
      <c r="JU4" s="129"/>
      <c r="JV4" s="79" t="s">
        <v>88</v>
      </c>
      <c r="JW4" s="130" t="s">
        <v>114</v>
      </c>
      <c r="JX4" s="130" t="s">
        <v>115</v>
      </c>
      <c r="JY4" s="130" t="s">
        <v>116</v>
      </c>
      <c r="JZ4" s="130" t="s">
        <v>117</v>
      </c>
      <c r="KA4" s="130" t="s">
        <v>93</v>
      </c>
      <c r="KB4" s="130" t="s">
        <v>94</v>
      </c>
      <c r="KC4" s="79" t="s">
        <v>118</v>
      </c>
      <c r="KD4" s="130" t="s">
        <v>119</v>
      </c>
      <c r="KE4" s="65"/>
      <c r="KF4" s="68"/>
      <c r="KG4" s="131"/>
      <c r="KH4" s="89"/>
      <c r="KI4" s="90" t="s">
        <v>88</v>
      </c>
      <c r="KJ4" s="123" t="str">
        <f>KD4</f>
        <v>FY Quarter</v>
      </c>
      <c r="KK4" s="123" t="str">
        <f>KC4</f>
        <v>Total System Ratio</v>
      </c>
      <c r="KL4" s="124" t="s">
        <v>27</v>
      </c>
      <c r="KM4" s="99" t="s">
        <v>120</v>
      </c>
      <c r="KN4" s="124" t="s">
        <v>27</v>
      </c>
      <c r="KO4" s="99" t="str">
        <f>LP4</f>
        <v>Target Year</v>
      </c>
      <c r="KP4" s="124" t="str">
        <f>KN4</f>
        <v>Total System</v>
      </c>
      <c r="KQ4" s="99" t="str">
        <f>KO4</f>
        <v>Target Year</v>
      </c>
      <c r="KR4" s="125" t="s">
        <v>27</v>
      </c>
      <c r="KS4" s="125" t="s">
        <v>120</v>
      </c>
      <c r="KT4" s="124" t="s">
        <v>121</v>
      </c>
      <c r="KU4" s="125" t="s">
        <v>122</v>
      </c>
      <c r="KV4" s="131"/>
      <c r="KW4" s="132"/>
      <c r="KX4" s="131"/>
      <c r="KY4" s="100"/>
      <c r="KZ4" s="122" t="s">
        <v>123</v>
      </c>
      <c r="LA4" s="133" t="s">
        <v>93</v>
      </c>
      <c r="LB4" s="123" t="s">
        <v>94</v>
      </c>
      <c r="LC4" s="124" t="s">
        <v>124</v>
      </c>
      <c r="LD4" s="99" t="s">
        <v>120</v>
      </c>
      <c r="LE4" s="124" t="s">
        <v>124</v>
      </c>
      <c r="LF4" s="99" t="str">
        <f>LD4</f>
        <v>Target Year</v>
      </c>
      <c r="LG4" s="124" t="s">
        <v>124</v>
      </c>
      <c r="LH4" s="99" t="str">
        <f>LF4</f>
        <v>Target Year</v>
      </c>
      <c r="LI4" s="124" t="s">
        <v>124</v>
      </c>
      <c r="LJ4" s="99" t="str">
        <f>LH4</f>
        <v>Target Year</v>
      </c>
      <c r="LK4" s="124" t="s">
        <v>125</v>
      </c>
      <c r="LL4" s="99" t="str">
        <f>LH4</f>
        <v>Target Year</v>
      </c>
      <c r="LM4" s="124" t="s">
        <v>125</v>
      </c>
      <c r="LN4" s="99" t="str">
        <f>LJ4</f>
        <v>Target Year</v>
      </c>
      <c r="LO4" s="124" t="s">
        <v>125</v>
      </c>
      <c r="LP4" s="99" t="str">
        <f>LJ4</f>
        <v>Target Year</v>
      </c>
      <c r="LQ4" s="124" t="s">
        <v>125</v>
      </c>
      <c r="LR4" s="99" t="str">
        <f>LP4</f>
        <v>Target Year</v>
      </c>
      <c r="LS4" s="124" t="s">
        <v>27</v>
      </c>
      <c r="LT4" s="125" t="s">
        <v>271</v>
      </c>
      <c r="LU4" s="134"/>
      <c r="LV4" s="135"/>
      <c r="LW4" s="82"/>
      <c r="LX4" s="100"/>
      <c r="LY4" s="94" t="s">
        <v>88</v>
      </c>
      <c r="LZ4" s="124" t="s">
        <v>98</v>
      </c>
      <c r="MA4" s="94" t="s">
        <v>27</v>
      </c>
      <c r="MB4" s="99" t="s">
        <v>120</v>
      </c>
      <c r="MC4" s="124" t="s">
        <v>98</v>
      </c>
      <c r="MD4" s="94" t="s">
        <v>27</v>
      </c>
      <c r="ME4" s="99" t="s">
        <v>120</v>
      </c>
      <c r="MF4" s="124" t="s">
        <v>98</v>
      </c>
      <c r="MG4" s="94" t="s">
        <v>27</v>
      </c>
      <c r="MH4" s="99" t="s">
        <v>120</v>
      </c>
      <c r="MI4" s="74"/>
      <c r="MJ4" s="86"/>
      <c r="MK4" s="74"/>
      <c r="ML4" s="94"/>
      <c r="MM4" s="94" t="s">
        <v>126</v>
      </c>
      <c r="MN4" s="94" t="s">
        <v>127</v>
      </c>
      <c r="MO4" s="74"/>
      <c r="MP4" s="86"/>
      <c r="MQ4" s="74"/>
      <c r="MR4" s="75"/>
      <c r="MS4" s="76"/>
      <c r="MT4" s="880" t="s">
        <v>128</v>
      </c>
      <c r="MU4" s="880"/>
      <c r="MV4" s="136"/>
      <c r="MW4" s="881" t="s">
        <v>129</v>
      </c>
      <c r="MX4" s="880"/>
      <c r="MY4" s="74"/>
      <c r="MZ4" s="86"/>
      <c r="NA4" s="74"/>
      <c r="NB4" s="75"/>
      <c r="NC4" s="137"/>
      <c r="ND4" s="136" t="s">
        <v>438</v>
      </c>
      <c r="NE4" s="137" t="s">
        <v>130</v>
      </c>
      <c r="NF4" s="136" t="s">
        <v>131</v>
      </c>
      <c r="NG4" s="136" t="s">
        <v>131</v>
      </c>
      <c r="NH4" s="74"/>
      <c r="NI4" s="86"/>
      <c r="NJ4" s="74"/>
    </row>
    <row r="5" spans="1:374" ht="33" x14ac:dyDescent="0.3">
      <c r="A5" s="138"/>
      <c r="B5" s="139" t="s">
        <v>132</v>
      </c>
      <c r="C5" s="140"/>
      <c r="D5" s="141"/>
      <c r="E5" s="142"/>
      <c r="F5" s="143" t="s">
        <v>133</v>
      </c>
      <c r="G5" s="144" t="s">
        <v>134</v>
      </c>
      <c r="H5" s="145" t="s">
        <v>135</v>
      </c>
      <c r="I5" s="139" t="s">
        <v>136</v>
      </c>
      <c r="J5" s="144" t="s">
        <v>137</v>
      </c>
      <c r="K5" s="143" t="s">
        <v>138</v>
      </c>
      <c r="L5" s="146" t="s">
        <v>139</v>
      </c>
      <c r="M5" s="144" t="s">
        <v>140</v>
      </c>
      <c r="N5" s="143" t="s">
        <v>141</v>
      </c>
      <c r="O5" s="146" t="s">
        <v>142</v>
      </c>
      <c r="P5" s="144" t="s">
        <v>143</v>
      </c>
      <c r="Q5" s="147" t="s">
        <v>144</v>
      </c>
      <c r="R5" s="139" t="s">
        <v>145</v>
      </c>
      <c r="S5" s="148"/>
      <c r="T5" s="149"/>
      <c r="U5" s="138"/>
      <c r="V5" s="131" t="s">
        <v>132</v>
      </c>
      <c r="W5" s="150" t="s">
        <v>133</v>
      </c>
      <c r="X5" s="131" t="s">
        <v>134</v>
      </c>
      <c r="Y5" s="151" t="s">
        <v>135</v>
      </c>
      <c r="Z5" s="131" t="s">
        <v>136</v>
      </c>
      <c r="AA5" s="131" t="s">
        <v>137</v>
      </c>
      <c r="AB5" s="131"/>
      <c r="AC5" s="149"/>
      <c r="AD5" s="138"/>
      <c r="AE5" s="131" t="s">
        <v>132</v>
      </c>
      <c r="AF5" s="150" t="s">
        <v>133</v>
      </c>
      <c r="AG5" s="131" t="s">
        <v>134</v>
      </c>
      <c r="AH5" s="151" t="s">
        <v>135</v>
      </c>
      <c r="AI5" s="131" t="s">
        <v>136</v>
      </c>
      <c r="AJ5" s="138"/>
      <c r="AK5" s="152"/>
      <c r="AL5" s="138"/>
      <c r="AM5" s="131" t="s">
        <v>132</v>
      </c>
      <c r="AN5" s="103"/>
      <c r="AO5" s="138"/>
      <c r="AP5" s="138"/>
      <c r="AQ5" s="153"/>
      <c r="AR5" s="131" t="s">
        <v>133</v>
      </c>
      <c r="AS5" s="131" t="s">
        <v>134</v>
      </c>
      <c r="AT5" s="131"/>
      <c r="AU5" s="131">
        <v>0</v>
      </c>
      <c r="AV5" s="131" t="s">
        <v>134</v>
      </c>
      <c r="AW5" s="131" t="s">
        <v>146</v>
      </c>
      <c r="AX5" s="131"/>
      <c r="AY5" s="131" t="s">
        <v>136</v>
      </c>
      <c r="AZ5" s="131" t="s">
        <v>137</v>
      </c>
      <c r="BA5" s="131" t="s">
        <v>138</v>
      </c>
      <c r="BB5" s="131"/>
      <c r="BC5" s="131" t="s">
        <v>139</v>
      </c>
      <c r="BD5" s="131" t="s">
        <v>140</v>
      </c>
      <c r="BE5" s="131" t="s">
        <v>141</v>
      </c>
      <c r="BF5" s="131"/>
      <c r="BG5" s="131" t="s">
        <v>142</v>
      </c>
      <c r="BH5" s="131" t="s">
        <v>143</v>
      </c>
      <c r="BI5" s="131" t="s">
        <v>144</v>
      </c>
      <c r="BJ5" s="131"/>
      <c r="BK5" s="131" t="s">
        <v>145</v>
      </c>
      <c r="BL5" s="131" t="s">
        <v>147</v>
      </c>
      <c r="BM5" s="131" t="s">
        <v>148</v>
      </c>
      <c r="BN5" s="131"/>
      <c r="BO5" s="131" t="s">
        <v>149</v>
      </c>
      <c r="BP5" s="131" t="s">
        <v>150</v>
      </c>
      <c r="BQ5" s="131" t="s">
        <v>151</v>
      </c>
      <c r="BR5" s="131"/>
      <c r="BS5" s="131" t="s">
        <v>152</v>
      </c>
      <c r="BT5" s="131" t="s">
        <v>153</v>
      </c>
      <c r="BU5" s="131" t="s">
        <v>154</v>
      </c>
      <c r="BV5" s="150" t="s">
        <v>133</v>
      </c>
      <c r="BW5" s="131" t="s">
        <v>134</v>
      </c>
      <c r="BX5" s="131" t="s">
        <v>135</v>
      </c>
      <c r="BY5" s="154" t="s">
        <v>136</v>
      </c>
      <c r="BZ5" s="131" t="s">
        <v>155</v>
      </c>
      <c r="CA5" s="131" t="s">
        <v>138</v>
      </c>
      <c r="CB5" s="155" t="s">
        <v>139</v>
      </c>
      <c r="CC5" s="131" t="s">
        <v>140</v>
      </c>
      <c r="CD5" s="138"/>
      <c r="CE5" s="149"/>
      <c r="CF5" s="138"/>
      <c r="CG5" s="131" t="s">
        <v>132</v>
      </c>
      <c r="CH5" s="156"/>
      <c r="CI5" s="131" t="s">
        <v>133</v>
      </c>
      <c r="CJ5" s="131" t="s">
        <v>134</v>
      </c>
      <c r="CK5" s="131" t="s">
        <v>146</v>
      </c>
      <c r="CL5" s="157" t="s">
        <v>136</v>
      </c>
      <c r="CM5" s="131" t="s">
        <v>137</v>
      </c>
      <c r="CN5" s="131" t="s">
        <v>138</v>
      </c>
      <c r="CO5" s="131" t="s">
        <v>139</v>
      </c>
      <c r="CP5" s="131" t="s">
        <v>140</v>
      </c>
      <c r="CQ5" s="158"/>
      <c r="CR5" s="115"/>
      <c r="CS5" s="138"/>
      <c r="CT5" s="131" t="s">
        <v>132</v>
      </c>
      <c r="CU5" s="159"/>
      <c r="CV5" s="131" t="s">
        <v>133</v>
      </c>
      <c r="CW5" s="160" t="s">
        <v>134</v>
      </c>
      <c r="CX5" s="131" t="s">
        <v>146</v>
      </c>
      <c r="CY5" s="161" t="s">
        <v>136</v>
      </c>
      <c r="CZ5" s="161" t="s">
        <v>137</v>
      </c>
      <c r="DA5" s="138"/>
      <c r="DB5" s="115"/>
      <c r="DC5" s="138"/>
      <c r="DD5" s="131" t="s">
        <v>132</v>
      </c>
      <c r="DE5" s="159"/>
      <c r="DF5" s="131" t="s">
        <v>133</v>
      </c>
      <c r="DG5" s="160" t="s">
        <v>134</v>
      </c>
      <c r="DH5" s="131" t="s">
        <v>146</v>
      </c>
      <c r="DI5" s="161" t="s">
        <v>136</v>
      </c>
      <c r="DJ5" s="138"/>
      <c r="DK5" s="149"/>
      <c r="DL5" s="138"/>
      <c r="DM5" s="131" t="s">
        <v>132</v>
      </c>
      <c r="DN5" s="162"/>
      <c r="DO5" s="161" t="s">
        <v>133</v>
      </c>
      <c r="DP5" s="161" t="s">
        <v>134</v>
      </c>
      <c r="DQ5" s="161" t="s">
        <v>146</v>
      </c>
      <c r="DR5" s="161" t="s">
        <v>136</v>
      </c>
      <c r="DS5" s="163" t="s">
        <v>137</v>
      </c>
      <c r="DT5" s="161" t="s">
        <v>138</v>
      </c>
      <c r="DU5" s="161" t="s">
        <v>139</v>
      </c>
      <c r="DV5" s="161" t="s">
        <v>140</v>
      </c>
      <c r="DW5" s="138"/>
      <c r="DX5" s="149"/>
      <c r="DY5" s="138"/>
      <c r="DZ5" s="131" t="s">
        <v>132</v>
      </c>
      <c r="EA5" s="156"/>
      <c r="EB5" s="131" t="s">
        <v>133</v>
      </c>
      <c r="EC5" s="131" t="s">
        <v>134</v>
      </c>
      <c r="ED5" s="131" t="s">
        <v>146</v>
      </c>
      <c r="EE5" s="157" t="s">
        <v>136</v>
      </c>
      <c r="EF5" s="131" t="s">
        <v>137</v>
      </c>
      <c r="EG5" s="131" t="s">
        <v>138</v>
      </c>
      <c r="EH5" s="131" t="s">
        <v>139</v>
      </c>
      <c r="EI5" s="131" t="s">
        <v>140</v>
      </c>
      <c r="EJ5" s="164"/>
      <c r="EK5" s="165"/>
      <c r="EL5" s="138"/>
      <c r="EM5" s="131" t="s">
        <v>132</v>
      </c>
      <c r="EN5" s="156"/>
      <c r="EO5" s="131" t="s">
        <v>133</v>
      </c>
      <c r="EP5" s="131" t="s">
        <v>134</v>
      </c>
      <c r="EQ5" s="131" t="s">
        <v>146</v>
      </c>
      <c r="ER5" s="157" t="s">
        <v>136</v>
      </c>
      <c r="ES5" s="131" t="s">
        <v>137</v>
      </c>
      <c r="ET5" s="131" t="s">
        <v>138</v>
      </c>
      <c r="EU5" s="131" t="s">
        <v>139</v>
      </c>
      <c r="EV5" s="157" t="s">
        <v>140</v>
      </c>
      <c r="EW5" s="131" t="s">
        <v>141</v>
      </c>
      <c r="EX5" s="131" t="s">
        <v>142</v>
      </c>
      <c r="EY5" s="131" t="s">
        <v>143</v>
      </c>
      <c r="EZ5" s="164"/>
      <c r="FA5" s="165"/>
      <c r="FB5" s="138"/>
      <c r="FC5" s="131" t="s">
        <v>132</v>
      </c>
      <c r="FD5" s="138"/>
      <c r="FE5" s="166"/>
      <c r="FF5" s="131" t="s">
        <v>133</v>
      </c>
      <c r="FG5" s="131" t="s">
        <v>134</v>
      </c>
      <c r="FH5" s="131" t="s">
        <v>146</v>
      </c>
      <c r="FI5" s="157" t="s">
        <v>136</v>
      </c>
      <c r="FJ5" s="131" t="s">
        <v>137</v>
      </c>
      <c r="FK5" s="131" t="s">
        <v>138</v>
      </c>
      <c r="FL5" s="131" t="s">
        <v>139</v>
      </c>
      <c r="FM5" s="131" t="s">
        <v>140</v>
      </c>
      <c r="FN5" s="131" t="s">
        <v>141</v>
      </c>
      <c r="FO5" s="164"/>
      <c r="FP5" s="115"/>
      <c r="FQ5" s="138"/>
      <c r="FR5" s="131" t="s">
        <v>132</v>
      </c>
      <c r="FS5" s="167"/>
      <c r="FT5" s="131" t="s">
        <v>133</v>
      </c>
      <c r="FU5" s="131" t="s">
        <v>134</v>
      </c>
      <c r="FV5" s="131" t="s">
        <v>146</v>
      </c>
      <c r="FW5" s="157" t="s">
        <v>136</v>
      </c>
      <c r="FX5" s="131" t="s">
        <v>137</v>
      </c>
      <c r="FY5" s="131" t="s">
        <v>138</v>
      </c>
      <c r="FZ5" s="131" t="s">
        <v>139</v>
      </c>
      <c r="GA5" s="131" t="s">
        <v>140</v>
      </c>
      <c r="GB5" s="168"/>
      <c r="GC5" s="149"/>
      <c r="GD5" s="138"/>
      <c r="GE5" s="131" t="s">
        <v>132</v>
      </c>
      <c r="GF5" s="167"/>
      <c r="GG5" s="131" t="s">
        <v>133</v>
      </c>
      <c r="GH5" s="131" t="s">
        <v>134</v>
      </c>
      <c r="GI5" s="131" t="s">
        <v>146</v>
      </c>
      <c r="GJ5" s="157" t="s">
        <v>136</v>
      </c>
      <c r="GK5" s="131" t="s">
        <v>137</v>
      </c>
      <c r="GL5" s="131" t="s">
        <v>138</v>
      </c>
      <c r="GM5" s="131" t="s">
        <v>139</v>
      </c>
      <c r="GN5" s="131" t="s">
        <v>140</v>
      </c>
      <c r="GO5" s="168"/>
      <c r="GP5" s="149"/>
      <c r="GQ5" s="138"/>
      <c r="GR5" s="131" t="s">
        <v>132</v>
      </c>
      <c r="GS5" s="167"/>
      <c r="GT5" s="131" t="s">
        <v>133</v>
      </c>
      <c r="GU5" s="131" t="s">
        <v>134</v>
      </c>
      <c r="GV5" s="131" t="s">
        <v>146</v>
      </c>
      <c r="GW5" s="157" t="s">
        <v>136</v>
      </c>
      <c r="GX5" s="131" t="s">
        <v>137</v>
      </c>
      <c r="GY5" s="131" t="s">
        <v>138</v>
      </c>
      <c r="GZ5" s="131" t="s">
        <v>139</v>
      </c>
      <c r="HA5" s="131" t="s">
        <v>140</v>
      </c>
      <c r="HB5" s="168"/>
      <c r="HC5" s="149"/>
      <c r="HD5" s="138"/>
      <c r="HE5" s="131" t="s">
        <v>132</v>
      </c>
      <c r="HF5" s="153"/>
      <c r="HG5" s="131" t="s">
        <v>133</v>
      </c>
      <c r="HH5" s="131" t="s">
        <v>134</v>
      </c>
      <c r="HI5" s="131" t="s">
        <v>146</v>
      </c>
      <c r="HJ5" s="157" t="s">
        <v>136</v>
      </c>
      <c r="HK5" s="131" t="s">
        <v>137</v>
      </c>
      <c r="HL5" s="131" t="s">
        <v>138</v>
      </c>
      <c r="HM5" s="131" t="s">
        <v>139</v>
      </c>
      <c r="HN5" s="131" t="s">
        <v>140</v>
      </c>
      <c r="HO5" s="138"/>
      <c r="HP5" s="149"/>
      <c r="HQ5" s="138"/>
      <c r="HR5" s="138"/>
      <c r="HS5" s="19" t="s">
        <v>156</v>
      </c>
      <c r="HT5" s="131" t="s">
        <v>133</v>
      </c>
      <c r="HU5" s="131" t="s">
        <v>134</v>
      </c>
      <c r="HV5" s="131" t="s">
        <v>146</v>
      </c>
      <c r="HW5" s="131" t="s">
        <v>136</v>
      </c>
      <c r="HX5" s="131" t="s">
        <v>137</v>
      </c>
      <c r="HY5" s="131" t="s">
        <v>138</v>
      </c>
      <c r="HZ5" s="131" t="s">
        <v>139</v>
      </c>
      <c r="IA5" s="131" t="s">
        <v>140</v>
      </c>
      <c r="IB5" s="131" t="s">
        <v>141</v>
      </c>
      <c r="IC5" s="131" t="s">
        <v>142</v>
      </c>
      <c r="ID5" s="131"/>
      <c r="IE5" s="62"/>
      <c r="IF5" s="131"/>
      <c r="IG5" s="169" t="s">
        <v>132</v>
      </c>
      <c r="IH5" s="170" t="s">
        <v>133</v>
      </c>
      <c r="II5" s="157" t="s">
        <v>134</v>
      </c>
      <c r="IJ5" s="131" t="s">
        <v>146</v>
      </c>
      <c r="IK5" s="157" t="s">
        <v>136</v>
      </c>
      <c r="IL5" s="131" t="s">
        <v>137</v>
      </c>
      <c r="IM5" s="157" t="s">
        <v>138</v>
      </c>
      <c r="IN5" s="131" t="s">
        <v>139</v>
      </c>
      <c r="IO5" s="157" t="s">
        <v>140</v>
      </c>
      <c r="IP5" s="131" t="s">
        <v>141</v>
      </c>
      <c r="IQ5" s="131" t="s">
        <v>142</v>
      </c>
      <c r="IR5" s="131"/>
      <c r="IS5" s="132"/>
      <c r="IT5" s="131"/>
      <c r="IU5" s="171" t="s">
        <v>156</v>
      </c>
      <c r="IV5" s="170" t="s">
        <v>133</v>
      </c>
      <c r="IW5" s="157" t="s">
        <v>134</v>
      </c>
      <c r="IX5" s="170" t="s">
        <v>146</v>
      </c>
      <c r="IY5" s="131" t="s">
        <v>136</v>
      </c>
      <c r="IZ5" s="157" t="s">
        <v>137</v>
      </c>
      <c r="JA5" s="131" t="s">
        <v>138</v>
      </c>
      <c r="JB5" s="157" t="s">
        <v>139</v>
      </c>
      <c r="JC5" s="131" t="s">
        <v>140</v>
      </c>
      <c r="JD5" s="157" t="s">
        <v>141</v>
      </c>
      <c r="JE5" s="131" t="s">
        <v>142</v>
      </c>
      <c r="JF5" s="157" t="s">
        <v>143</v>
      </c>
      <c r="JG5" s="131" t="s">
        <v>144</v>
      </c>
      <c r="JH5" s="157" t="s">
        <v>145</v>
      </c>
      <c r="JI5" s="131" t="s">
        <v>147</v>
      </c>
      <c r="JJ5" s="157" t="s">
        <v>148</v>
      </c>
      <c r="JK5" s="131" t="s">
        <v>149</v>
      </c>
      <c r="JL5" s="157" t="s">
        <v>150</v>
      </c>
      <c r="JM5" s="151" t="s">
        <v>157</v>
      </c>
      <c r="JN5" s="157" t="s">
        <v>152</v>
      </c>
      <c r="JO5" s="131" t="s">
        <v>153</v>
      </c>
      <c r="JP5" s="131" t="s">
        <v>154</v>
      </c>
      <c r="JQ5" s="131" t="s">
        <v>158</v>
      </c>
      <c r="JR5" s="131"/>
      <c r="JS5" s="132"/>
      <c r="JT5" s="21"/>
      <c r="JU5" s="19" t="s">
        <v>132</v>
      </c>
      <c r="JV5" s="131" t="s">
        <v>133</v>
      </c>
      <c r="JW5" s="131" t="s">
        <v>134</v>
      </c>
      <c r="JX5" s="131" t="s">
        <v>159</v>
      </c>
      <c r="JY5" s="131" t="s">
        <v>136</v>
      </c>
      <c r="JZ5" s="131" t="s">
        <v>160</v>
      </c>
      <c r="KA5" s="131" t="s">
        <v>138</v>
      </c>
      <c r="KB5" s="131" t="s">
        <v>139</v>
      </c>
      <c r="KC5" s="131" t="s">
        <v>140</v>
      </c>
      <c r="KD5" s="131" t="s">
        <v>141</v>
      </c>
      <c r="KE5" s="131"/>
      <c r="KF5" s="132"/>
      <c r="KG5" s="65"/>
      <c r="KH5" s="19" t="s">
        <v>132</v>
      </c>
      <c r="KI5" s="131" t="str">
        <f>JV5</f>
        <v>(a)</v>
      </c>
      <c r="KJ5" s="131" t="s">
        <v>134</v>
      </c>
      <c r="KK5" s="131" t="s">
        <v>159</v>
      </c>
      <c r="KL5" s="131" t="s">
        <v>136</v>
      </c>
      <c r="KM5" s="131" t="s">
        <v>136</v>
      </c>
      <c r="KN5" s="131" t="s">
        <v>160</v>
      </c>
      <c r="KO5" s="131" t="s">
        <v>138</v>
      </c>
      <c r="KP5" s="131" t="s">
        <v>139</v>
      </c>
      <c r="KQ5" s="131" t="str">
        <f>KC5</f>
        <v>(h)</v>
      </c>
      <c r="KR5" s="131" t="s">
        <v>141</v>
      </c>
      <c r="KS5" s="131" t="s">
        <v>142</v>
      </c>
      <c r="KT5" s="131" t="s">
        <v>143</v>
      </c>
      <c r="KU5" s="131" t="s">
        <v>144</v>
      </c>
      <c r="KV5" s="65"/>
      <c r="KW5" s="68"/>
      <c r="KX5" s="65"/>
      <c r="KY5" s="171" t="s">
        <v>132</v>
      </c>
      <c r="KZ5" s="170" t="s">
        <v>133</v>
      </c>
      <c r="LA5" s="170" t="s">
        <v>134</v>
      </c>
      <c r="LB5" s="170" t="s">
        <v>159</v>
      </c>
      <c r="LC5" s="131" t="s">
        <v>136</v>
      </c>
      <c r="LD5" s="157" t="s">
        <v>160</v>
      </c>
      <c r="LE5" s="131" t="s">
        <v>138</v>
      </c>
      <c r="LF5" s="157" t="s">
        <v>139</v>
      </c>
      <c r="LG5" s="131" t="s">
        <v>140</v>
      </c>
      <c r="LH5" s="157" t="s">
        <v>141</v>
      </c>
      <c r="LI5" s="131"/>
      <c r="LJ5" s="157" t="s">
        <v>142</v>
      </c>
      <c r="LK5" s="131" t="s">
        <v>143</v>
      </c>
      <c r="LL5" s="157" t="s">
        <v>144</v>
      </c>
      <c r="LM5" s="131" t="s">
        <v>145</v>
      </c>
      <c r="LN5" s="157" t="s">
        <v>147</v>
      </c>
      <c r="LO5" s="131" t="s">
        <v>148</v>
      </c>
      <c r="LP5" s="157" t="s">
        <v>149</v>
      </c>
      <c r="LQ5" s="131" t="s">
        <v>150</v>
      </c>
      <c r="LR5" s="157" t="s">
        <v>157</v>
      </c>
      <c r="LS5" s="131" t="s">
        <v>152</v>
      </c>
      <c r="LT5" s="131" t="s">
        <v>153</v>
      </c>
      <c r="LU5" s="21"/>
      <c r="LV5" s="118"/>
      <c r="LW5" s="148"/>
      <c r="LX5" s="19" t="s">
        <v>156</v>
      </c>
      <c r="LY5" s="157" t="s">
        <v>133</v>
      </c>
      <c r="LZ5" s="131" t="s">
        <v>134</v>
      </c>
      <c r="MA5" s="131" t="s">
        <v>159</v>
      </c>
      <c r="MB5" s="157" t="s">
        <v>136</v>
      </c>
      <c r="MC5" s="131" t="s">
        <v>160</v>
      </c>
      <c r="MD5" s="131" t="s">
        <v>138</v>
      </c>
      <c r="ME5" s="157" t="s">
        <v>139</v>
      </c>
      <c r="MF5" s="131" t="s">
        <v>140</v>
      </c>
      <c r="MG5" s="131" t="s">
        <v>141</v>
      </c>
      <c r="MH5" s="131" t="s">
        <v>142</v>
      </c>
      <c r="MI5" s="138"/>
      <c r="MJ5" s="152"/>
      <c r="MK5" s="148"/>
      <c r="ML5" s="19" t="s">
        <v>132</v>
      </c>
      <c r="MM5" s="150" t="s">
        <v>133</v>
      </c>
      <c r="MN5" s="131" t="s">
        <v>134</v>
      </c>
      <c r="MO5" s="148"/>
      <c r="MP5" s="152"/>
      <c r="MQ5" s="148"/>
      <c r="MR5" s="172"/>
      <c r="MS5" s="172"/>
      <c r="MT5" s="173" t="s">
        <v>60</v>
      </c>
      <c r="MU5" s="174" t="s">
        <v>61</v>
      </c>
      <c r="MV5" s="59"/>
      <c r="MW5" s="175" t="s">
        <v>60</v>
      </c>
      <c r="MX5" s="174" t="s">
        <v>61</v>
      </c>
      <c r="MY5" s="138"/>
      <c r="MZ5" s="152"/>
      <c r="NA5" s="148"/>
      <c r="NB5" s="172"/>
      <c r="NC5" s="172"/>
      <c r="ND5" s="172"/>
      <c r="NE5" s="172"/>
      <c r="NF5" s="176" t="s">
        <v>161</v>
      </c>
      <c r="NG5" s="176" t="s">
        <v>162</v>
      </c>
      <c r="NH5" s="138"/>
      <c r="NI5" s="152"/>
      <c r="NJ5" s="148"/>
    </row>
    <row r="6" spans="1:374" x14ac:dyDescent="0.3">
      <c r="A6" s="17"/>
      <c r="B6" s="177">
        <v>1</v>
      </c>
      <c r="C6" s="178" t="s">
        <v>163</v>
      </c>
      <c r="D6" s="179"/>
      <c r="E6" s="180"/>
      <c r="F6" s="181"/>
      <c r="G6" s="182"/>
      <c r="H6" s="183"/>
      <c r="I6" s="177"/>
      <c r="J6" s="182"/>
      <c r="K6" s="181"/>
      <c r="L6" s="184"/>
      <c r="M6" s="182"/>
      <c r="N6" s="181"/>
      <c r="O6" s="184"/>
      <c r="P6" s="182"/>
      <c r="Q6" s="185"/>
      <c r="R6" s="177"/>
      <c r="S6" s="15"/>
      <c r="T6" s="22"/>
      <c r="U6" s="15"/>
      <c r="V6" s="186"/>
      <c r="W6" s="187" t="s">
        <v>25</v>
      </c>
      <c r="X6" s="188"/>
      <c r="Y6" s="189"/>
      <c r="Z6" s="189"/>
      <c r="AA6" s="189"/>
      <c r="AB6" s="190"/>
      <c r="AC6" s="22"/>
      <c r="AD6" s="15"/>
      <c r="AE6" s="17"/>
      <c r="AF6" s="192" t="s">
        <v>25</v>
      </c>
      <c r="AG6" s="17"/>
      <c r="AH6" s="17"/>
      <c r="AI6" s="17"/>
      <c r="AJ6" s="15"/>
      <c r="AK6" s="22"/>
      <c r="AL6" s="15"/>
      <c r="AM6" s="193">
        <v>1</v>
      </c>
      <c r="AN6" s="194"/>
      <c r="AO6" s="195" t="s">
        <v>163</v>
      </c>
      <c r="AP6" s="17"/>
      <c r="AQ6" s="196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97"/>
      <c r="BZ6" s="17"/>
      <c r="CA6" s="17"/>
      <c r="CB6" s="197"/>
      <c r="CC6" s="17"/>
      <c r="CD6" s="15"/>
      <c r="CE6" s="22"/>
      <c r="CF6" s="15"/>
      <c r="CG6" s="193">
        <v>1</v>
      </c>
      <c r="CH6" s="198" t="s">
        <v>67</v>
      </c>
      <c r="CI6" s="199">
        <v>204163.51280000008</v>
      </c>
      <c r="CJ6" s="200">
        <v>3715988.4832600011</v>
      </c>
      <c r="CK6" s="200">
        <v>435451.58790000004</v>
      </c>
      <c r="CL6" s="201">
        <f>CK6+CJ6</f>
        <v>4151440.0711600012</v>
      </c>
      <c r="CM6" s="199">
        <v>204163.51280000008</v>
      </c>
      <c r="CN6" s="200">
        <v>3715988.4832600015</v>
      </c>
      <c r="CO6" s="200">
        <v>326029.62060619757</v>
      </c>
      <c r="CP6" s="200">
        <f>CO6+CN6</f>
        <v>4042018.103866199</v>
      </c>
      <c r="CQ6" s="202"/>
      <c r="CR6" s="115"/>
      <c r="CS6" s="15"/>
      <c r="CT6" s="193">
        <v>1</v>
      </c>
      <c r="CU6" s="203" t="s">
        <v>67</v>
      </c>
      <c r="CV6" s="204">
        <v>23837.012900000002</v>
      </c>
      <c r="CW6" s="201">
        <v>429715.07773999998</v>
      </c>
      <c r="CX6" s="204">
        <v>23837.012900000002</v>
      </c>
      <c r="CY6" s="200">
        <v>429715.07773999998</v>
      </c>
      <c r="CZ6" s="200">
        <v>429715.0777400001</v>
      </c>
      <c r="DA6" s="15"/>
      <c r="DB6" s="115"/>
      <c r="DC6" s="15"/>
      <c r="DD6" s="193">
        <v>1</v>
      </c>
      <c r="DE6" s="203" t="s">
        <v>67</v>
      </c>
      <c r="DF6" s="204">
        <v>114592.3743</v>
      </c>
      <c r="DG6" s="201">
        <v>2471867.0046000001</v>
      </c>
      <c r="DH6" s="204">
        <v>114592.3743</v>
      </c>
      <c r="DI6" s="200">
        <v>2581288.9718938018</v>
      </c>
      <c r="DJ6" s="15"/>
      <c r="DK6" s="22"/>
      <c r="DL6" s="15"/>
      <c r="DM6" s="193">
        <v>1</v>
      </c>
      <c r="DN6" s="205" t="s">
        <v>164</v>
      </c>
      <c r="DO6" s="206">
        <v>231123</v>
      </c>
      <c r="DP6" s="206">
        <v>264454</v>
      </c>
      <c r="DQ6" s="206">
        <v>378398</v>
      </c>
      <c r="DR6" s="206">
        <f>SUM(DO6:DQ6)</f>
        <v>873975</v>
      </c>
      <c r="DS6" s="207">
        <v>216177</v>
      </c>
      <c r="DT6" s="206">
        <v>259348</v>
      </c>
      <c r="DU6" s="206">
        <v>360246</v>
      </c>
      <c r="DV6" s="206">
        <v>835771</v>
      </c>
      <c r="DW6" s="15"/>
      <c r="DX6" s="22"/>
      <c r="DY6" s="15"/>
      <c r="DZ6" s="193">
        <v>1</v>
      </c>
      <c r="EA6" s="196" t="s">
        <v>165</v>
      </c>
      <c r="EB6" s="200">
        <v>217570.55000000002</v>
      </c>
      <c r="EC6" s="200">
        <v>258874.72320000001</v>
      </c>
      <c r="ED6" s="200">
        <v>492733.58980000002</v>
      </c>
      <c r="EE6" s="201">
        <f>SUM(EB6:ED6)</f>
        <v>969178.86300000013</v>
      </c>
      <c r="EF6" s="200">
        <v>218234.55000000002</v>
      </c>
      <c r="EG6" s="200">
        <v>257873.37319999997</v>
      </c>
      <c r="EH6" s="200">
        <v>493070.93980000005</v>
      </c>
      <c r="EI6" s="200">
        <f>SUM(EF6:EH6)</f>
        <v>969178.86300000001</v>
      </c>
      <c r="EJ6" s="23"/>
      <c r="EK6" s="118"/>
      <c r="EL6" s="15"/>
      <c r="EM6" s="193">
        <v>1</v>
      </c>
      <c r="EN6" s="196" t="s">
        <v>165</v>
      </c>
      <c r="EO6" s="200">
        <v>176740.6</v>
      </c>
      <c r="EP6" s="200">
        <v>136540.26</v>
      </c>
      <c r="EQ6" s="200">
        <v>148153.546</v>
      </c>
      <c r="ER6" s="201">
        <f>SUM(EO6:EQ6)</f>
        <v>461434.40599999996</v>
      </c>
      <c r="ES6" s="200">
        <v>160715.83258252428</v>
      </c>
      <c r="ET6" s="200">
        <v>132003.48613571425</v>
      </c>
      <c r="EU6" s="200">
        <v>133392.11238769232</v>
      </c>
      <c r="EV6" s="201">
        <f>SUM(ES6:EU6)</f>
        <v>426111.43110593082</v>
      </c>
      <c r="EW6" s="200">
        <f t="shared" ref="EW6:EW7" si="0">(EV6/$EV$9)*$EW$9</f>
        <v>314161.26504763548</v>
      </c>
      <c r="EX6" s="200">
        <f>(EV6/$EV$9)*$EX$9</f>
        <v>114489.80536250328</v>
      </c>
      <c r="EY6" s="200">
        <f>SUM(EW6:EX6)</f>
        <v>428651.07041013875</v>
      </c>
      <c r="EZ6" s="23"/>
      <c r="FA6" s="118"/>
      <c r="FB6" s="15"/>
      <c r="FC6" s="193">
        <v>1</v>
      </c>
      <c r="FD6" s="195" t="s">
        <v>166</v>
      </c>
      <c r="FE6" s="196"/>
      <c r="FF6" s="208"/>
      <c r="FG6" s="208"/>
      <c r="FH6" s="208"/>
      <c r="FI6" s="209"/>
      <c r="FJ6" s="208"/>
      <c r="FK6" s="208"/>
      <c r="FL6" s="208"/>
      <c r="FM6" s="208"/>
      <c r="FN6" s="208"/>
      <c r="FO6" s="23"/>
      <c r="FP6" s="118"/>
      <c r="FQ6" s="15"/>
      <c r="FR6" s="193">
        <v>1</v>
      </c>
      <c r="FS6" s="196" t="s">
        <v>167</v>
      </c>
      <c r="FT6" s="200">
        <v>43979</v>
      </c>
      <c r="FU6" s="200">
        <v>38298.6</v>
      </c>
      <c r="FV6" s="200">
        <v>107000</v>
      </c>
      <c r="FW6" s="201">
        <v>189277.6</v>
      </c>
      <c r="FX6" s="200">
        <v>0</v>
      </c>
      <c r="FY6" s="200">
        <v>0</v>
      </c>
      <c r="FZ6" s="200">
        <v>0</v>
      </c>
      <c r="GA6" s="201">
        <f t="shared" ref="GA6:GA13" si="1">SUM(FX6:FZ6)</f>
        <v>0</v>
      </c>
      <c r="GB6" s="210"/>
      <c r="GC6" s="211"/>
      <c r="GD6" s="15"/>
      <c r="GE6" s="193">
        <v>1</v>
      </c>
      <c r="GF6" s="17" t="s">
        <v>168</v>
      </c>
      <c r="GG6" s="200">
        <v>0</v>
      </c>
      <c r="GH6" s="200">
        <v>0</v>
      </c>
      <c r="GI6" s="200">
        <v>0</v>
      </c>
      <c r="GJ6" s="201">
        <f t="shared" ref="GJ6:GJ11" si="2">SUM(GG6:GI6)</f>
        <v>0</v>
      </c>
      <c r="GK6" s="200">
        <v>0</v>
      </c>
      <c r="GL6" s="200">
        <v>0</v>
      </c>
      <c r="GM6" s="200">
        <v>0</v>
      </c>
      <c r="GN6" s="201">
        <f t="shared" ref="GN6:GN10" si="3">SUM(GK6:GM6)</f>
        <v>0</v>
      </c>
      <c r="GO6" s="210"/>
      <c r="GP6" s="211"/>
      <c r="GQ6" s="15"/>
      <c r="GR6" s="193">
        <v>1</v>
      </c>
      <c r="GS6" s="196" t="s">
        <v>169</v>
      </c>
      <c r="GT6" s="200">
        <v>975</v>
      </c>
      <c r="GU6" s="200">
        <v>363.5</v>
      </c>
      <c r="GV6" s="200">
        <v>3071.59</v>
      </c>
      <c r="GW6" s="201">
        <f t="shared" ref="GW6:GW11" si="4">SUM(GT6:GV6)</f>
        <v>4410.09</v>
      </c>
      <c r="GX6" s="200">
        <v>975</v>
      </c>
      <c r="GY6" s="200">
        <v>363.5</v>
      </c>
      <c r="GZ6" s="200">
        <v>3071.59</v>
      </c>
      <c r="HA6" s="200">
        <f>SUM(GX6:GZ6)</f>
        <v>4410.09</v>
      </c>
      <c r="HB6" s="210"/>
      <c r="HC6" s="211"/>
      <c r="HD6" s="15"/>
      <c r="HE6" s="193">
        <v>1</v>
      </c>
      <c r="HF6" s="212" t="s">
        <v>170</v>
      </c>
      <c r="HG6" s="213">
        <v>281470728</v>
      </c>
      <c r="HH6" s="213">
        <v>560830568</v>
      </c>
      <c r="HI6" s="213">
        <v>1197595825</v>
      </c>
      <c r="HJ6" s="214">
        <f>SUM(HG6:HI6)</f>
        <v>2039897121</v>
      </c>
      <c r="HK6" s="206">
        <v>281470728</v>
      </c>
      <c r="HL6" s="206">
        <v>569130154</v>
      </c>
      <c r="HM6" s="206">
        <v>1197595825</v>
      </c>
      <c r="HN6" s="206">
        <f>SUM(HK6:HM6)</f>
        <v>2048196707</v>
      </c>
      <c r="HO6" s="215"/>
      <c r="HP6" s="22"/>
      <c r="HQ6" s="15"/>
      <c r="HR6" s="15"/>
      <c r="HS6" s="193">
        <v>1</v>
      </c>
      <c r="HT6" s="216">
        <v>1</v>
      </c>
      <c r="HU6" s="216">
        <v>10</v>
      </c>
      <c r="HV6" s="216">
        <v>25</v>
      </c>
      <c r="HW6" s="217">
        <v>12220946</v>
      </c>
      <c r="HX6" s="218">
        <v>23045957</v>
      </c>
      <c r="HY6" s="219">
        <f t="shared" ref="HY6:HY26" si="5">HV6/HU6</f>
        <v>2.5</v>
      </c>
      <c r="HZ6" s="219">
        <f t="shared" ref="HZ6:HZ26" si="6">HX6/HW6</f>
        <v>1.8857752092186644</v>
      </c>
      <c r="IA6" s="220">
        <v>1</v>
      </c>
      <c r="IB6" s="220">
        <v>0</v>
      </c>
      <c r="IC6" s="220">
        <v>0</v>
      </c>
      <c r="ID6" s="15"/>
      <c r="IE6" s="68"/>
      <c r="IF6" s="15"/>
      <c r="IG6" s="182">
        <v>1</v>
      </c>
      <c r="IH6" s="221">
        <v>1</v>
      </c>
      <c r="II6" s="222">
        <f t="shared" ref="II6:II26" si="7">HZ6</f>
        <v>1.8857752092186644</v>
      </c>
      <c r="IJ6" s="200">
        <v>0</v>
      </c>
      <c r="IK6" s="201">
        <f>II6*IJ6</f>
        <v>0</v>
      </c>
      <c r="IL6" s="200">
        <v>1232885</v>
      </c>
      <c r="IM6" s="201">
        <v>2509646</v>
      </c>
      <c r="IN6" s="200">
        <v>547148.72080000001</v>
      </c>
      <c r="IO6" s="201">
        <v>1074315</v>
      </c>
      <c r="IP6" s="200">
        <f>SUM(IJ6,IN6)</f>
        <v>547148.72080000001</v>
      </c>
      <c r="IQ6" s="200">
        <f>SUM(IK6,IO6)</f>
        <v>1074315</v>
      </c>
      <c r="IR6" s="223"/>
      <c r="IS6" s="224"/>
      <c r="IT6" s="223"/>
      <c r="IU6" s="225">
        <v>1</v>
      </c>
      <c r="IV6" s="226">
        <v>1</v>
      </c>
      <c r="IW6" s="227">
        <f t="shared" ref="IW6:IX25" si="8">HY6</f>
        <v>2.5</v>
      </c>
      <c r="IX6" s="228">
        <f t="shared" si="8"/>
        <v>1.8857752092186644</v>
      </c>
      <c r="IY6" s="200">
        <v>286605.44525745331</v>
      </c>
      <c r="IZ6" s="201">
        <f>IY6*$IX6</f>
        <v>540473.44349358242</v>
      </c>
      <c r="JA6" s="200">
        <v>13671.663200000001</v>
      </c>
      <c r="JB6" s="201">
        <f>JA6*$IX6</f>
        <v>25781.683531347117</v>
      </c>
      <c r="JC6" s="200">
        <v>118341.59154254672</v>
      </c>
      <c r="JD6" s="201">
        <f>JC6*IW6</f>
        <v>295853.97885636683</v>
      </c>
      <c r="JE6" s="200">
        <v>285715.40000000002</v>
      </c>
      <c r="JF6" s="201">
        <v>787319.4</v>
      </c>
      <c r="JG6" s="200">
        <v>21157.262399999985</v>
      </c>
      <c r="JH6" s="201">
        <f>JG6*$IX6</f>
        <v>39897.840928854152</v>
      </c>
      <c r="JI6" s="200">
        <v>16518.97540000001</v>
      </c>
      <c r="JJ6" s="201">
        <f>JI6*$IX6</f>
        <v>31151.074291012988</v>
      </c>
      <c r="JK6" s="200">
        <v>24148.36</v>
      </c>
      <c r="JL6" s="201">
        <f>JK6*$IX6</f>
        <v>45538.378631287625</v>
      </c>
      <c r="JM6" s="200">
        <v>109397.7849</v>
      </c>
      <c r="JN6" s="201">
        <f>JM6*$IX6</f>
        <v>206299.63070785595</v>
      </c>
      <c r="JO6" s="200">
        <f>IY6+JA6+JC6+JE6+JG6+JK6+JM6+JI6</f>
        <v>875556.48270000005</v>
      </c>
      <c r="JP6" s="200">
        <f>IZ6+JB6+JD6+JF6+JH6+JL6+JN6+JJ6</f>
        <v>1972315.4304403074</v>
      </c>
      <c r="JQ6" s="229">
        <f t="shared" ref="JQ6:JQ26" si="9">JP6/HX6*100</f>
        <v>8.5581841120345192</v>
      </c>
      <c r="JR6" s="15"/>
      <c r="JS6" s="22"/>
      <c r="JT6" s="15"/>
      <c r="JU6" s="193">
        <v>1</v>
      </c>
      <c r="JV6" s="216">
        <v>1</v>
      </c>
      <c r="JW6" s="17">
        <f t="shared" ref="JW6:JW25" si="10">HV6</f>
        <v>25</v>
      </c>
      <c r="JX6" s="194">
        <v>23</v>
      </c>
      <c r="JY6" s="199">
        <f t="shared" ref="JY6:JY25" si="11">HX6</f>
        <v>23045957</v>
      </c>
      <c r="JZ6" s="199">
        <f t="shared" ref="JZ6:JZ25" si="12">JY6*$KB$26</f>
        <v>23624674.954085797</v>
      </c>
      <c r="KA6" s="230">
        <f>JX6/JW6</f>
        <v>0.92</v>
      </c>
      <c r="KB6" s="230">
        <f>JZ6/JY6</f>
        <v>1.0251114741768284</v>
      </c>
      <c r="KC6" s="230">
        <f>LT7/LS7</f>
        <v>1.1567712401187471</v>
      </c>
      <c r="KD6" s="216" t="s">
        <v>254</v>
      </c>
      <c r="KE6" s="231"/>
      <c r="KF6" s="232"/>
      <c r="KG6" s="231"/>
      <c r="KH6" s="193">
        <v>1</v>
      </c>
      <c r="KI6" s="216">
        <v>1</v>
      </c>
      <c r="KJ6" s="233" t="str">
        <f t="shared" ref="KJ6:KJ25" si="13">KD6</f>
        <v>Q3</v>
      </c>
      <c r="KK6" s="234">
        <f t="shared" ref="KK6:KK26" si="14">KC6</f>
        <v>1.1567712401187471</v>
      </c>
      <c r="KL6" s="200">
        <f>IK6</f>
        <v>0</v>
      </c>
      <c r="KM6" s="200">
        <f>KL6*KC6</f>
        <v>0</v>
      </c>
      <c r="KN6" s="200">
        <f t="shared" ref="KN6:KN26" si="15">IM6</f>
        <v>2509646</v>
      </c>
      <c r="KO6" s="200">
        <f t="shared" ref="KO6:KO25" si="16">HX6/$HX$26*$KO$26</f>
        <v>2601804.6601866642</v>
      </c>
      <c r="KP6" s="200">
        <f t="shared" ref="KP6:KP25" si="17">IO6</f>
        <v>1074315</v>
      </c>
      <c r="KQ6" s="200">
        <f t="shared" ref="KQ6:KQ25" si="18">HX6/$HX$26*$KQ$26</f>
        <v>1095739.9918662901</v>
      </c>
      <c r="KR6" s="200">
        <v>0</v>
      </c>
      <c r="KS6" s="200">
        <f>HX6/$HX$26*$KS$26</f>
        <v>52168.318358351193</v>
      </c>
      <c r="KT6" s="200">
        <f t="shared" ref="KT6:KU25" si="19">SUM(KL6,KP6)</f>
        <v>1074315</v>
      </c>
      <c r="KU6" s="200">
        <f t="shared" si="19"/>
        <v>1095739.9918662901</v>
      </c>
      <c r="KV6" s="235"/>
      <c r="KW6" s="232"/>
      <c r="KX6" s="231"/>
      <c r="KY6" s="236">
        <v>1</v>
      </c>
      <c r="KZ6" s="237"/>
      <c r="LA6" s="237"/>
      <c r="LB6" s="238" t="s">
        <v>171</v>
      </c>
      <c r="LC6" s="239"/>
      <c r="LD6" s="240">
        <v>127.37098957429859</v>
      </c>
      <c r="LE6" s="241"/>
      <c r="LF6" s="240">
        <v>127.37098957429859</v>
      </c>
      <c r="LG6" s="241"/>
      <c r="LH6" s="240">
        <v>127.37098957429859</v>
      </c>
      <c r="LI6" s="241"/>
      <c r="LJ6" s="240">
        <v>126.858104768446</v>
      </c>
      <c r="LK6" s="241"/>
      <c r="LL6" s="240">
        <v>125.595963040215</v>
      </c>
      <c r="LM6" s="241"/>
      <c r="LN6" s="240">
        <v>154.49972127891601</v>
      </c>
      <c r="LO6" s="241"/>
      <c r="LP6" s="240">
        <v>107.97660410506001</v>
      </c>
      <c r="LQ6" s="241"/>
      <c r="LR6" s="240">
        <v>119.43487288498601</v>
      </c>
      <c r="LS6" s="239"/>
      <c r="LT6" s="242"/>
      <c r="LU6" s="243"/>
      <c r="LV6" s="244"/>
      <c r="LW6" s="15"/>
      <c r="LX6" s="193">
        <v>1</v>
      </c>
      <c r="LY6" s="245">
        <v>1</v>
      </c>
      <c r="LZ6" s="200">
        <f t="shared" ref="LZ6:MA25" si="20">IP6</f>
        <v>547148.72080000001</v>
      </c>
      <c r="MA6" s="200">
        <f t="shared" si="20"/>
        <v>1074315</v>
      </c>
      <c r="MB6" s="201">
        <f t="shared" ref="MB6:MB25" si="21">KU6</f>
        <v>1095739.9918662901</v>
      </c>
      <c r="MC6" s="200">
        <f t="shared" ref="MC6:MD25" si="22">JO6</f>
        <v>875556.48270000005</v>
      </c>
      <c r="MD6" s="200">
        <f t="shared" si="22"/>
        <v>1972315.4304403074</v>
      </c>
      <c r="ME6" s="201">
        <f>LT7</f>
        <v>2281517.766375775</v>
      </c>
      <c r="MF6" s="200">
        <f>LZ6-MC6</f>
        <v>-328407.76190000004</v>
      </c>
      <c r="MG6" s="200">
        <f>MA6-MD6</f>
        <v>-898000.43044030736</v>
      </c>
      <c r="MH6" s="200">
        <f>MB6-ME6</f>
        <v>-1185777.7745094849</v>
      </c>
      <c r="MI6" s="15"/>
      <c r="MJ6" s="246"/>
      <c r="MK6" s="18"/>
      <c r="ML6" s="193">
        <v>1</v>
      </c>
      <c r="MM6" s="195" t="s">
        <v>172</v>
      </c>
      <c r="MN6" s="177"/>
      <c r="MO6" s="18"/>
      <c r="MP6" s="246"/>
      <c r="MQ6" s="18"/>
      <c r="MR6" s="247" t="s">
        <v>132</v>
      </c>
      <c r="MS6" s="247"/>
      <c r="MT6" s="150" t="s">
        <v>133</v>
      </c>
      <c r="MU6" s="131" t="s">
        <v>134</v>
      </c>
      <c r="MV6" s="131"/>
      <c r="MW6" s="154" t="s">
        <v>135</v>
      </c>
      <c r="MX6" s="131" t="s">
        <v>136</v>
      </c>
      <c r="MY6" s="15"/>
      <c r="MZ6" s="246"/>
      <c r="NA6" s="18"/>
      <c r="NB6" s="247" t="s">
        <v>132</v>
      </c>
      <c r="NC6" s="40"/>
      <c r="ND6" s="15"/>
      <c r="NE6" s="15"/>
      <c r="NF6" s="15"/>
      <c r="NG6" s="15"/>
      <c r="NH6" s="15"/>
      <c r="NI6" s="246"/>
      <c r="NJ6" s="18"/>
    </row>
    <row r="7" spans="1:374" x14ac:dyDescent="0.3">
      <c r="A7" s="15"/>
      <c r="B7" s="131">
        <f>B6+1</f>
        <v>2</v>
      </c>
      <c r="C7" s="248"/>
      <c r="D7" s="15" t="s">
        <v>163</v>
      </c>
      <c r="E7" s="249"/>
      <c r="F7" s="250">
        <f>HJ7-F10</f>
        <v>328676461.76159996</v>
      </c>
      <c r="G7" s="251">
        <f t="shared" ref="G7:G12" si="23">F7/F$24*100</f>
        <v>16.112403825565277</v>
      </c>
      <c r="H7" s="250">
        <f>HN7-H10</f>
        <v>330049139.32639998</v>
      </c>
      <c r="I7" s="252">
        <f t="shared" ref="I7:I12" si="24">H7/H$24*100</f>
        <v>16.114132895459242</v>
      </c>
      <c r="J7" s="253">
        <f>H7-F7</f>
        <v>1372677.564800024</v>
      </c>
      <c r="K7" s="250">
        <f>K8+K9</f>
        <v>341348640</v>
      </c>
      <c r="L7" s="252">
        <f t="shared" ref="L7:L12" si="25">K7/K$24*100</f>
        <v>16.021878654084492</v>
      </c>
      <c r="M7" s="253">
        <f>K7-H7</f>
        <v>11299500.673600018</v>
      </c>
      <c r="N7" s="250">
        <f>N8+N9</f>
        <v>341824682.26215607</v>
      </c>
      <c r="O7" s="252">
        <f t="shared" ref="O7:O12" si="26">N7/N$24*100</f>
        <v>15.651197992095456</v>
      </c>
      <c r="P7" s="253">
        <f>N7-K7</f>
        <v>476042.26215606928</v>
      </c>
      <c r="Q7" s="250">
        <f>N7-F7</f>
        <v>13148220.500556111</v>
      </c>
      <c r="R7" s="254">
        <f>O7/G7-1</f>
        <v>-2.8624272235408643E-2</v>
      </c>
      <c r="S7" s="15"/>
      <c r="T7" s="22"/>
      <c r="U7" s="15"/>
      <c r="V7" s="19">
        <f>V6+1</f>
        <v>1</v>
      </c>
      <c r="W7" s="255" t="s">
        <v>173</v>
      </c>
      <c r="X7" s="256">
        <v>810066.61830000044</v>
      </c>
      <c r="Y7" s="256">
        <v>3857863.8315889002</v>
      </c>
      <c r="Z7" s="256">
        <v>8901846.4042499997</v>
      </c>
      <c r="AA7" s="256">
        <f>SUM(X7:Z7)</f>
        <v>13569776.8541389</v>
      </c>
      <c r="AB7" s="256"/>
      <c r="AC7" s="22"/>
      <c r="AD7" s="15"/>
      <c r="AE7" s="19">
        <v>1</v>
      </c>
      <c r="AF7" s="257" t="s">
        <v>76</v>
      </c>
      <c r="AG7" s="25">
        <f>CI9</f>
        <v>1770038.3510862249</v>
      </c>
      <c r="AH7" s="25">
        <f>CV9</f>
        <v>96694.049000000014</v>
      </c>
      <c r="AI7" s="258">
        <f>DF9</f>
        <v>532150.05072640697</v>
      </c>
      <c r="AJ7" s="15"/>
      <c r="AK7" s="22"/>
      <c r="AL7" s="15"/>
      <c r="AM7" s="247">
        <v>2</v>
      </c>
      <c r="AN7" s="16"/>
      <c r="AO7" s="15"/>
      <c r="AP7" s="15" t="s">
        <v>163</v>
      </c>
      <c r="AQ7" s="249"/>
      <c r="AR7" s="259">
        <v>120302111.8284</v>
      </c>
      <c r="AS7" s="260">
        <v>11.731293175407233</v>
      </c>
      <c r="AT7" s="261"/>
      <c r="AU7" s="259">
        <v>126126278.56186666</v>
      </c>
      <c r="AV7" s="260">
        <v>11.687249674641077</v>
      </c>
      <c r="AW7" s="262">
        <f>AV7/AS7-1</f>
        <v>-3.754360248918287E-3</v>
      </c>
      <c r="AX7" s="261"/>
      <c r="AY7" s="259">
        <v>150728360.25</v>
      </c>
      <c r="AZ7" s="260">
        <v>11.683129983994691</v>
      </c>
      <c r="BA7" s="262">
        <f>AZ7/AV7-1</f>
        <v>-3.5249445002660806E-4</v>
      </c>
      <c r="BB7" s="261"/>
      <c r="BC7" s="259">
        <v>171227908</v>
      </c>
      <c r="BD7" s="260">
        <v>11.643318740549148</v>
      </c>
      <c r="BE7" s="262">
        <f>BD7/AZ7-1</f>
        <v>-3.407583712590978E-3</v>
      </c>
      <c r="BF7" s="261"/>
      <c r="BG7" s="259">
        <v>176109569.11769998</v>
      </c>
      <c r="BH7" s="260">
        <v>11.588889837145976</v>
      </c>
      <c r="BI7" s="262">
        <f>BH7/BD7-1</f>
        <v>-4.6746898041721829E-3</v>
      </c>
      <c r="BJ7" s="261"/>
      <c r="BK7" s="259">
        <v>240705114.20000002</v>
      </c>
      <c r="BL7" s="260">
        <v>14.309535452395124</v>
      </c>
      <c r="BM7" s="262">
        <f>BL7/BH7-1</f>
        <v>0.23476326494438138</v>
      </c>
      <c r="BN7" s="261"/>
      <c r="BO7" s="259">
        <v>290609169.1400001</v>
      </c>
      <c r="BP7" s="260">
        <v>15.66802926667919</v>
      </c>
      <c r="BQ7" s="262">
        <f>BP7/BL7-1</f>
        <v>9.4936262522532289E-2</v>
      </c>
      <c r="BR7" s="261"/>
      <c r="BS7" s="15">
        <v>313797305.58539999</v>
      </c>
      <c r="BT7" s="15">
        <v>15.993295780429609</v>
      </c>
      <c r="BU7" s="15">
        <f>BT7/BP7-1</f>
        <v>2.0759886786920534E-2</v>
      </c>
      <c r="BV7" s="250">
        <v>311488574.40979999</v>
      </c>
      <c r="BW7" s="263">
        <v>16.091667659507319</v>
      </c>
      <c r="BX7" s="263">
        <f>BW7/BT7-1</f>
        <v>6.15081972022824E-3</v>
      </c>
      <c r="BY7" s="250">
        <f t="shared" ref="BY7:BZ10" si="27">F7</f>
        <v>328676461.76159996</v>
      </c>
      <c r="BZ7" s="263">
        <f t="shared" si="27"/>
        <v>16.112403825565277</v>
      </c>
      <c r="CA7" s="263">
        <f>BZ7/BW7-1</f>
        <v>1.2886275367305355E-3</v>
      </c>
      <c r="CB7" s="264">
        <f>BY7/AR7-1</f>
        <v>1.732092203255974</v>
      </c>
      <c r="CC7" s="265">
        <f>(CB7+1)^(1/15)-1</f>
        <v>6.9300303595240642E-2</v>
      </c>
      <c r="CD7" s="15"/>
      <c r="CE7" s="22"/>
      <c r="CF7" s="15"/>
      <c r="CG7" s="247">
        <v>2</v>
      </c>
      <c r="CH7" s="266" t="s">
        <v>68</v>
      </c>
      <c r="CI7" s="267">
        <v>527920.91700000002</v>
      </c>
      <c r="CJ7" s="256">
        <v>9508149.6049500033</v>
      </c>
      <c r="CK7" s="256">
        <v>1279797.5824611001</v>
      </c>
      <c r="CL7" s="253">
        <f>CK7+CJ7</f>
        <v>10787947.187411103</v>
      </c>
      <c r="CM7" s="267">
        <v>535542.00699999998</v>
      </c>
      <c r="CN7" s="256">
        <v>9626524.4749499988</v>
      </c>
      <c r="CO7" s="256">
        <v>963192.50644129876</v>
      </c>
      <c r="CP7" s="256">
        <f>CO7+CN7</f>
        <v>10589716.981391298</v>
      </c>
      <c r="CQ7" s="202"/>
      <c r="CR7" s="26"/>
      <c r="CS7" s="15"/>
      <c r="CT7" s="247">
        <v>2</v>
      </c>
      <c r="CU7" s="268" t="s">
        <v>68</v>
      </c>
      <c r="CV7" s="25">
        <v>25122.589500000002</v>
      </c>
      <c r="CW7" s="269">
        <v>469075.125</v>
      </c>
      <c r="CX7" s="25">
        <v>25122.589500000002</v>
      </c>
      <c r="CY7" s="256">
        <v>469075.125</v>
      </c>
      <c r="CZ7" s="256">
        <v>469075.125</v>
      </c>
      <c r="DA7" s="15"/>
      <c r="DB7" s="26"/>
      <c r="DC7" s="15"/>
      <c r="DD7" s="247">
        <v>2</v>
      </c>
      <c r="DE7" s="268" t="s">
        <v>68</v>
      </c>
      <c r="DF7" s="25">
        <v>153847.08471212123</v>
      </c>
      <c r="DG7" s="269">
        <v>4551763.6222999999</v>
      </c>
      <c r="DH7" s="25">
        <v>157013.08471212123</v>
      </c>
      <c r="DI7" s="270">
        <v>5042698.0083198007</v>
      </c>
      <c r="DJ7" s="15"/>
      <c r="DK7" s="22"/>
      <c r="DL7" s="15"/>
      <c r="DM7" s="247">
        <v>2</v>
      </c>
      <c r="DN7" s="271" t="s">
        <v>174</v>
      </c>
      <c r="DO7" s="256">
        <v>346372.93999999994</v>
      </c>
      <c r="DP7" s="256">
        <v>331440.5</v>
      </c>
      <c r="DQ7" s="256">
        <v>359941</v>
      </c>
      <c r="DR7" s="256">
        <v>1037754.44</v>
      </c>
      <c r="DS7" s="250"/>
      <c r="DT7" s="256"/>
      <c r="DU7" s="256"/>
      <c r="DV7" s="256"/>
      <c r="DW7" s="15"/>
      <c r="DX7" s="22"/>
      <c r="DY7" s="15"/>
      <c r="DZ7" s="247">
        <v>2</v>
      </c>
      <c r="EA7" s="249" t="s">
        <v>175</v>
      </c>
      <c r="EB7" s="256">
        <v>83679.774000000005</v>
      </c>
      <c r="EC7" s="256">
        <v>630004.44999999995</v>
      </c>
      <c r="ED7" s="256">
        <v>2143751.89</v>
      </c>
      <c r="EE7" s="253">
        <f>SUM(EB7:ED7)</f>
        <v>2857436.1140000001</v>
      </c>
      <c r="EF7" s="256">
        <v>83679.774000000005</v>
      </c>
      <c r="EG7" s="256">
        <v>651454.44999999995</v>
      </c>
      <c r="EH7" s="256">
        <v>2143751.89</v>
      </c>
      <c r="EI7" s="256">
        <f>SUM(EF7:EH7)</f>
        <v>2878886.1140000001</v>
      </c>
      <c r="EJ7" s="23"/>
      <c r="EK7" s="26"/>
      <c r="EL7" s="15"/>
      <c r="EM7" s="247">
        <v>2</v>
      </c>
      <c r="EN7" s="249" t="s">
        <v>175</v>
      </c>
      <c r="EO7" s="256">
        <v>60436.399999999994</v>
      </c>
      <c r="EP7" s="256">
        <v>125773.62</v>
      </c>
      <c r="EQ7" s="256">
        <v>347119.93</v>
      </c>
      <c r="ER7" s="253">
        <f>SUM(EO7:EQ7)</f>
        <v>533329.94999999995</v>
      </c>
      <c r="ES7" s="256">
        <v>51714.154999999992</v>
      </c>
      <c r="ET7" s="256">
        <v>137143.98359999998</v>
      </c>
      <c r="EU7" s="256">
        <v>337575.35000000003</v>
      </c>
      <c r="EV7" s="253">
        <f>SUM(ES7:EU7)</f>
        <v>526433.48860000004</v>
      </c>
      <c r="EW7" s="256">
        <f t="shared" si="0"/>
        <v>388126.20049355464</v>
      </c>
      <c r="EX7" s="256">
        <f>(EV7/$EV$9)*$EX$9</f>
        <v>141444.85044601918</v>
      </c>
      <c r="EY7" s="256">
        <f t="shared" ref="EY7:EY9" si="28">SUM(EW7:EX7)</f>
        <v>529571.05093957379</v>
      </c>
      <c r="EZ7" s="23"/>
      <c r="FA7" s="26"/>
      <c r="FB7" s="15"/>
      <c r="FC7" s="247">
        <v>2</v>
      </c>
      <c r="FD7" s="272"/>
      <c r="FE7" s="273" t="s">
        <v>176</v>
      </c>
      <c r="FF7" s="256">
        <v>139877.94499999998</v>
      </c>
      <c r="FG7" s="256">
        <v>204495.52999999997</v>
      </c>
      <c r="FH7" s="256">
        <v>402697.07999999996</v>
      </c>
      <c r="FI7" s="253">
        <f t="shared" ref="FI7:FI20" si="29">FF7+FH7+FG7</f>
        <v>747070.55499999993</v>
      </c>
      <c r="FJ7" s="256">
        <v>139877.94499999998</v>
      </c>
      <c r="FK7" s="256">
        <v>204901.89999999997</v>
      </c>
      <c r="FL7" s="256">
        <v>402697.07999999996</v>
      </c>
      <c r="FM7" s="256">
        <v>747476.92499999993</v>
      </c>
      <c r="FN7" s="256">
        <v>747476.92499999993</v>
      </c>
      <c r="FO7" s="210"/>
      <c r="FP7" s="14"/>
      <c r="FQ7" s="15"/>
      <c r="FR7" s="247">
        <v>2</v>
      </c>
      <c r="FS7" s="249" t="s">
        <v>177</v>
      </c>
      <c r="FT7" s="256">
        <v>10877.97</v>
      </c>
      <c r="FU7" s="256">
        <v>52049.94</v>
      </c>
      <c r="FV7" s="256">
        <v>91367.37</v>
      </c>
      <c r="FW7" s="253">
        <v>154295.28</v>
      </c>
      <c r="FX7" s="256">
        <v>0</v>
      </c>
      <c r="FY7" s="256">
        <v>0</v>
      </c>
      <c r="FZ7" s="256">
        <v>0</v>
      </c>
      <c r="GA7" s="253">
        <f t="shared" si="1"/>
        <v>0</v>
      </c>
      <c r="GB7" s="210"/>
      <c r="GC7" s="211"/>
      <c r="GD7" s="15"/>
      <c r="GE7" s="247">
        <v>2</v>
      </c>
      <c r="GF7" s="274" t="s">
        <v>178</v>
      </c>
      <c r="GG7" s="256">
        <v>0</v>
      </c>
      <c r="GH7" s="256">
        <v>0</v>
      </c>
      <c r="GI7" s="256">
        <v>0</v>
      </c>
      <c r="GJ7" s="253">
        <f t="shared" si="2"/>
        <v>0</v>
      </c>
      <c r="GK7" s="256">
        <v>0</v>
      </c>
      <c r="GL7" s="256">
        <v>0</v>
      </c>
      <c r="GM7" s="256">
        <v>0</v>
      </c>
      <c r="GN7" s="253">
        <f t="shared" si="3"/>
        <v>0</v>
      </c>
      <c r="GO7" s="210"/>
      <c r="GP7" s="211"/>
      <c r="GQ7" s="15"/>
      <c r="GR7" s="247">
        <v>2</v>
      </c>
      <c r="GS7" s="249" t="s">
        <v>179</v>
      </c>
      <c r="GT7" s="256">
        <v>26815.7</v>
      </c>
      <c r="GU7" s="256">
        <v>125865.39999999998</v>
      </c>
      <c r="GV7" s="256">
        <v>1140264.2700000003</v>
      </c>
      <c r="GW7" s="253">
        <f t="shared" si="4"/>
        <v>1292945.3700000001</v>
      </c>
      <c r="GX7" s="256">
        <v>0</v>
      </c>
      <c r="GY7" s="256">
        <v>0</v>
      </c>
      <c r="GZ7" s="256">
        <v>0</v>
      </c>
      <c r="HA7" s="256">
        <v>0</v>
      </c>
      <c r="HB7" s="210"/>
      <c r="HC7" s="211"/>
      <c r="HD7" s="15"/>
      <c r="HE7" s="247">
        <v>2</v>
      </c>
      <c r="HF7" s="275" t="s">
        <v>163</v>
      </c>
      <c r="HG7" s="256">
        <v>44504841.882799998</v>
      </c>
      <c r="HH7" s="256">
        <v>91775075.201399997</v>
      </c>
      <c r="HI7" s="256">
        <v>198418138.84740001</v>
      </c>
      <c r="HJ7" s="253">
        <f>SUM(HG7:HI7)</f>
        <v>334698055.93159997</v>
      </c>
      <c r="HK7" s="256">
        <v>43699137.102799997</v>
      </c>
      <c r="HL7" s="256">
        <v>91792498.6162</v>
      </c>
      <c r="HM7" s="256">
        <v>195023789.6974</v>
      </c>
      <c r="HN7" s="256">
        <f>SUM(HK7:HM7)</f>
        <v>330515425.41639996</v>
      </c>
      <c r="HO7" s="15"/>
      <c r="HP7" s="22"/>
      <c r="HQ7" s="15"/>
      <c r="HR7" s="15"/>
      <c r="HS7" s="247">
        <v>2</v>
      </c>
      <c r="HT7" s="231">
        <v>2</v>
      </c>
      <c r="HU7" s="231">
        <v>10</v>
      </c>
      <c r="HV7" s="231">
        <v>13</v>
      </c>
      <c r="HW7" s="258">
        <v>17239830</v>
      </c>
      <c r="HX7" s="258">
        <v>21511674</v>
      </c>
      <c r="HY7" s="252">
        <f t="shared" si="5"/>
        <v>1.3</v>
      </c>
      <c r="HZ7" s="252">
        <f t="shared" si="6"/>
        <v>1.2477892183391599</v>
      </c>
      <c r="IA7" s="254">
        <v>1</v>
      </c>
      <c r="IB7" s="254">
        <v>0</v>
      </c>
      <c r="IC7" s="254">
        <v>0</v>
      </c>
      <c r="ID7" s="15"/>
      <c r="IE7" s="132"/>
      <c r="IF7" s="15"/>
      <c r="IG7" s="276">
        <v>2</v>
      </c>
      <c r="IH7" s="277">
        <v>2</v>
      </c>
      <c r="II7" s="251">
        <f t="shared" si="7"/>
        <v>1.2477892183391599</v>
      </c>
      <c r="IJ7" s="256">
        <v>0</v>
      </c>
      <c r="IK7" s="253">
        <f t="shared" ref="IK7:IK25" si="30">II7*IJ7</f>
        <v>0</v>
      </c>
      <c r="IL7" s="256">
        <v>1827229</v>
      </c>
      <c r="IM7" s="253">
        <v>2362601</v>
      </c>
      <c r="IN7" s="256">
        <v>813425.59309999994</v>
      </c>
      <c r="IO7" s="253">
        <v>1031311</v>
      </c>
      <c r="IP7" s="256">
        <f t="shared" ref="IP7:IQ26" si="31">SUM(IJ7,IN7)</f>
        <v>813425.59309999994</v>
      </c>
      <c r="IQ7" s="256">
        <f t="shared" si="31"/>
        <v>1031311</v>
      </c>
      <c r="IR7" s="223"/>
      <c r="IS7" s="224"/>
      <c r="IT7" s="223"/>
      <c r="IU7" s="276">
        <v>2</v>
      </c>
      <c r="IV7" s="277">
        <v>2</v>
      </c>
      <c r="IW7" s="278">
        <f t="shared" si="8"/>
        <v>1.3</v>
      </c>
      <c r="IX7" s="279">
        <f t="shared" si="8"/>
        <v>1.2477892183391599</v>
      </c>
      <c r="IY7" s="256">
        <v>384531.40229593788</v>
      </c>
      <c r="IZ7" s="253">
        <f>IY7*$IX7</f>
        <v>479814.13789770938</v>
      </c>
      <c r="JA7" s="256">
        <v>10232.121999999999</v>
      </c>
      <c r="JB7" s="253">
        <f t="shared" ref="JB7:JB25" si="32">JA7*$IX7</f>
        <v>12767.531512330921</v>
      </c>
      <c r="JC7" s="256">
        <v>143781.15570406205</v>
      </c>
      <c r="JD7" s="253">
        <f t="shared" ref="JD7:JD25" si="33">JC7*IW7</f>
        <v>186915.50241528067</v>
      </c>
      <c r="JE7" s="256">
        <v>361002.2</v>
      </c>
      <c r="JF7" s="253">
        <v>453343.80000000005</v>
      </c>
      <c r="JG7" s="256">
        <v>92306.16</v>
      </c>
      <c r="JH7" s="253">
        <f t="shared" ref="JH7:JH24" si="34">JG7*$IX7</f>
        <v>115178.63123428944</v>
      </c>
      <c r="JI7" s="256">
        <v>38424.280000000013</v>
      </c>
      <c r="JJ7" s="253">
        <f t="shared" ref="JJ7:JJ25" si="35">JI7*$IX7</f>
        <v>47945.40230644503</v>
      </c>
      <c r="JK7" s="256">
        <v>10962</v>
      </c>
      <c r="JL7" s="253">
        <f t="shared" ref="JL7:JL25" si="36">JK7*$IX7</f>
        <v>13678.265411433871</v>
      </c>
      <c r="JM7" s="256">
        <v>102282.64950000001</v>
      </c>
      <c r="JN7" s="253">
        <f t="shared" ref="JN7:JN25" si="37">JM7*$IX7</f>
        <v>127627.18726926328</v>
      </c>
      <c r="JO7" s="256">
        <f t="shared" ref="JO7:JP26" si="38">IY7+JA7+JC7+JE7+JG7+JK7+JM7+JI7</f>
        <v>1143521.9694999999</v>
      </c>
      <c r="JP7" s="256">
        <f t="shared" si="38"/>
        <v>1437270.4580467523</v>
      </c>
      <c r="JQ7" s="280">
        <f t="shared" si="9"/>
        <v>6.6813510563926926</v>
      </c>
      <c r="JR7" s="15"/>
      <c r="JS7" s="22"/>
      <c r="JT7" s="15"/>
      <c r="JU7" s="247">
        <v>2</v>
      </c>
      <c r="JV7" s="231">
        <v>2</v>
      </c>
      <c r="JW7" s="15">
        <f t="shared" si="10"/>
        <v>13</v>
      </c>
      <c r="JX7" s="15">
        <f t="shared" ref="JX7:JX18" si="39">JW7</f>
        <v>13</v>
      </c>
      <c r="JY7" s="281">
        <f t="shared" si="11"/>
        <v>21511674</v>
      </c>
      <c r="JZ7" s="281">
        <f t="shared" si="12"/>
        <v>22051863.846151348</v>
      </c>
      <c r="KA7" s="282">
        <f t="shared" ref="KA7:KA26" si="40">JX7/JW7</f>
        <v>1</v>
      </c>
      <c r="KB7" s="282">
        <f t="shared" ref="KB7:KB26" si="41">JZ7/JY7</f>
        <v>1.0251114741768284</v>
      </c>
      <c r="KC7" s="282">
        <f t="shared" ref="KC7:KC25" si="42">LT8/LS8</f>
        <v>1.0957821085124422</v>
      </c>
      <c r="KD7" s="231" t="s">
        <v>435</v>
      </c>
      <c r="KE7" s="231"/>
      <c r="KF7" s="232"/>
      <c r="KG7" s="231"/>
      <c r="KH7" s="247">
        <v>2</v>
      </c>
      <c r="KI7" s="231">
        <v>2</v>
      </c>
      <c r="KJ7" s="283" t="str">
        <f t="shared" si="13"/>
        <v>Q4</v>
      </c>
      <c r="KK7" s="284">
        <f t="shared" si="14"/>
        <v>1.0957821085124422</v>
      </c>
      <c r="KL7" s="270">
        <f t="shared" ref="KL7:KL25" si="43">IK7</f>
        <v>0</v>
      </c>
      <c r="KM7" s="270">
        <f t="shared" ref="KM7:KM25" si="44">KL7*KC7</f>
        <v>0</v>
      </c>
      <c r="KN7" s="270">
        <f t="shared" si="15"/>
        <v>2362601</v>
      </c>
      <c r="KO7" s="270">
        <f t="shared" si="16"/>
        <v>2428589.6941323071</v>
      </c>
      <c r="KP7" s="270">
        <f t="shared" si="17"/>
        <v>1031311</v>
      </c>
      <c r="KQ7" s="270">
        <f t="shared" si="18"/>
        <v>1022791.1773761568</v>
      </c>
      <c r="KR7" s="270">
        <v>0</v>
      </c>
      <c r="KS7" s="270">
        <f t="shared" ref="KS7:KS25" si="45">HX7/$HX$26*$KS$26</f>
        <v>48695.216156702285</v>
      </c>
      <c r="KT7" s="270">
        <f t="shared" si="19"/>
        <v>1031311</v>
      </c>
      <c r="KU7" s="270">
        <f t="shared" si="19"/>
        <v>1022791.1773761568</v>
      </c>
      <c r="KV7" s="235"/>
      <c r="KW7" s="232"/>
      <c r="KX7" s="231"/>
      <c r="KY7" s="285">
        <f>KY6+1</f>
        <v>2</v>
      </c>
      <c r="KZ7" s="286">
        <v>1</v>
      </c>
      <c r="LA7" s="287">
        <f>KA6</f>
        <v>0.92</v>
      </c>
      <c r="LB7" s="287">
        <f>KB6</f>
        <v>1.0251114741768284</v>
      </c>
      <c r="LC7" s="288">
        <v>97.871738014620576</v>
      </c>
      <c r="LD7" s="201">
        <f>IZ6*LD$6/LC7*LB7</f>
        <v>721038.86836722889</v>
      </c>
      <c r="LE7" s="288">
        <v>97.871738014620576</v>
      </c>
      <c r="LF7" s="201">
        <f t="shared" ref="LF7:LF26" si="46">JB6*LF$6/LE7*LB7</f>
        <v>34395.021886519913</v>
      </c>
      <c r="LG7" s="288">
        <v>97.871738014620576</v>
      </c>
      <c r="LH7" s="201">
        <f t="shared" ref="LH7:LH26" si="47">JD6*LH$6/LG7*LA7</f>
        <v>354224.39240565826</v>
      </c>
      <c r="LI7" s="288">
        <v>113.283800212451</v>
      </c>
      <c r="LJ7" s="201">
        <f t="shared" ref="LJ7:LJ26" si="48">JF6*LJ$6/LI7*LA7</f>
        <v>811127.61934708024</v>
      </c>
      <c r="LK7" s="288">
        <v>114.530871148214</v>
      </c>
      <c r="LL7" s="201">
        <f t="shared" ref="LL7:LL26" si="49">JH6*LL$6/LK7*LB7</f>
        <v>44851.152313936625</v>
      </c>
      <c r="LM7" s="288">
        <v>133.31173389491801</v>
      </c>
      <c r="LN7" s="201">
        <f t="shared" ref="LN7:LN26" si="50">JJ6*LN$6/LM7*LB7</f>
        <v>37008.667318775697</v>
      </c>
      <c r="LO7" s="288">
        <v>103.218284594742</v>
      </c>
      <c r="LP7" s="201">
        <f t="shared" ref="LP7:LP26" si="51">JL6*LP$6/LO7*$LB7</f>
        <v>48833.931073948581</v>
      </c>
      <c r="LQ7" s="288">
        <v>109.79963570127499</v>
      </c>
      <c r="LR7" s="289">
        <f t="shared" ref="LR7:LR26" si="52">JN6*LR$6/LQ7*$LB7</f>
        <v>230038.11366262657</v>
      </c>
      <c r="LS7" s="290">
        <f t="shared" ref="LS7:LS26" si="53">JP6</f>
        <v>1972315.4304403074</v>
      </c>
      <c r="LT7" s="290">
        <f>LD7+LF7+LH7+LJ7+LL7+LP7+LR7+LN7</f>
        <v>2281517.766375775</v>
      </c>
      <c r="LU7" s="23"/>
      <c r="LV7" s="244"/>
      <c r="LW7" s="15"/>
      <c r="LX7" s="247">
        <v>2</v>
      </c>
      <c r="LY7" s="291">
        <v>2</v>
      </c>
      <c r="LZ7" s="256">
        <f t="shared" si="20"/>
        <v>813425.59309999994</v>
      </c>
      <c r="MA7" s="256">
        <f t="shared" si="20"/>
        <v>1031311</v>
      </c>
      <c r="MB7" s="253">
        <f t="shared" si="21"/>
        <v>1022791.1773761568</v>
      </c>
      <c r="MC7" s="256">
        <f t="shared" si="22"/>
        <v>1143521.9694999999</v>
      </c>
      <c r="MD7" s="256">
        <f t="shared" si="22"/>
        <v>1437270.4580467523</v>
      </c>
      <c r="ME7" s="253">
        <f t="shared" ref="ME7:ME25" si="54">LT8</f>
        <v>1574935.2530211138</v>
      </c>
      <c r="MF7" s="250">
        <f t="shared" ref="MF7:MH26" si="55">LZ7-MC7</f>
        <v>-330096.37639999995</v>
      </c>
      <c r="MG7" s="256">
        <f t="shared" si="55"/>
        <v>-405959.45804675226</v>
      </c>
      <c r="MH7" s="256">
        <f t="shared" si="55"/>
        <v>-552144.07564495702</v>
      </c>
      <c r="MI7" s="15"/>
      <c r="MJ7" s="246"/>
      <c r="MK7" s="18"/>
      <c r="ML7" s="247">
        <f>ML6+1</f>
        <v>2</v>
      </c>
      <c r="MM7" s="257" t="s">
        <v>180</v>
      </c>
      <c r="MN7" s="256">
        <v>117795882.44673061</v>
      </c>
      <c r="MO7" s="18"/>
      <c r="MP7" s="246"/>
      <c r="MQ7" s="18"/>
      <c r="MR7" s="193">
        <v>1</v>
      </c>
      <c r="MS7" s="195" t="s">
        <v>163</v>
      </c>
      <c r="MT7" s="200">
        <f>N7</f>
        <v>341824682.26215607</v>
      </c>
      <c r="MU7" s="292">
        <f t="shared" ref="MU7:MU12" si="56">MT7/$MT$34*100</f>
        <v>15.651197992095456</v>
      </c>
      <c r="MV7" s="17"/>
      <c r="MW7" s="293">
        <f>MW8+MW9</f>
        <v>373370463.59656614</v>
      </c>
      <c r="MX7" s="292">
        <f t="shared" ref="MX7:MX12" si="57">MW7/$MX$34*100</f>
        <v>17.095591258879931</v>
      </c>
      <c r="MY7" s="15"/>
      <c r="MZ7" s="246"/>
      <c r="NA7" s="18"/>
      <c r="NB7" s="193">
        <v>1</v>
      </c>
      <c r="NC7" s="195" t="str">
        <f t="shared" ref="NC7:NC21" si="58">MS7</f>
        <v>Revenue</v>
      </c>
      <c r="ND7" s="200">
        <v>344804015.28596961</v>
      </c>
      <c r="NE7" s="200">
        <f>MT7</f>
        <v>341824682.26215607</v>
      </c>
      <c r="NF7" s="200">
        <f>NE7-ND7</f>
        <v>-2979333.0238135457</v>
      </c>
      <c r="NG7" s="294">
        <f>NF7/ND7</f>
        <v>-8.6406564069231636E-3</v>
      </c>
      <c r="NH7" s="15"/>
      <c r="NI7" s="246"/>
      <c r="NJ7" s="18"/>
    </row>
    <row r="8" spans="1:374" x14ac:dyDescent="0.3">
      <c r="A8" s="17"/>
      <c r="B8" s="177">
        <f>B7+1</f>
        <v>3</v>
      </c>
      <c r="C8" s="295"/>
      <c r="D8" s="17"/>
      <c r="E8" s="196" t="s">
        <v>181</v>
      </c>
      <c r="F8" s="293">
        <f>HJ8</f>
        <v>224292117.40000001</v>
      </c>
      <c r="G8" s="222">
        <f t="shared" si="23"/>
        <v>10.99526613822796</v>
      </c>
      <c r="H8" s="293">
        <f>HN8</f>
        <v>225221167.40000001</v>
      </c>
      <c r="I8" s="219">
        <f t="shared" si="24"/>
        <v>10.996071160073397</v>
      </c>
      <c r="J8" s="201">
        <f t="shared" ref="J8:J22" si="59">H8-F8</f>
        <v>929050</v>
      </c>
      <c r="K8" s="293">
        <f>IM26</f>
        <v>236231994</v>
      </c>
      <c r="L8" s="219">
        <f t="shared" si="25"/>
        <v>11.088019398818801</v>
      </c>
      <c r="M8" s="201">
        <f t="shared" ref="M8:M22" si="60">K8-H8</f>
        <v>11010826.599999994</v>
      </c>
      <c r="N8" s="293">
        <f>KO26</f>
        <v>240527467.54057765</v>
      </c>
      <c r="O8" s="219">
        <f t="shared" si="26"/>
        <v>11.013081302677106</v>
      </c>
      <c r="P8" s="201">
        <f t="shared" ref="P8:P22" si="61">N8-K8</f>
        <v>4295473.5405776501</v>
      </c>
      <c r="Q8" s="293">
        <f t="shared" ref="Q8:Q22" si="62">N8-F8</f>
        <v>16235350.140577644</v>
      </c>
      <c r="R8" s="220">
        <f t="shared" ref="R8:R22" si="63">O8/G8-1</f>
        <v>1.6202576840962379E-3</v>
      </c>
      <c r="S8" s="15"/>
      <c r="T8" s="22"/>
      <c r="U8" s="15"/>
      <c r="V8" s="296">
        <f t="shared" ref="V8:V20" si="64">V7+1</f>
        <v>2</v>
      </c>
      <c r="W8" s="297" t="s">
        <v>182</v>
      </c>
      <c r="X8" s="298">
        <f>X7/F$24*100</f>
        <v>3.9711150624247606E-2</v>
      </c>
      <c r="Y8" s="219">
        <f>Y7/F$24*100</f>
        <v>0.18912050965088351</v>
      </c>
      <c r="Z8" s="219">
        <f>Z7/F$24*100</f>
        <v>0.43638702719900546</v>
      </c>
      <c r="AA8" s="219">
        <f>AA7/F$24*100</f>
        <v>0.66521868747413648</v>
      </c>
      <c r="AB8" s="252"/>
      <c r="AC8" s="22"/>
      <c r="AD8" s="15"/>
      <c r="AE8" s="296">
        <f>AE7+1</f>
        <v>2</v>
      </c>
      <c r="AF8" s="299" t="s">
        <v>183</v>
      </c>
      <c r="AG8" s="300">
        <f>AG7*3600/F$24</f>
        <v>3.1237546238540967</v>
      </c>
      <c r="AH8" s="300">
        <f>AH7*3600/F$24</f>
        <v>0.17064516284495507</v>
      </c>
      <c r="AI8" s="300">
        <f>AI7*3600/F$24</f>
        <v>0.93913568625261323</v>
      </c>
      <c r="AJ8" s="15"/>
      <c r="AK8" s="22"/>
      <c r="AL8" s="15"/>
      <c r="AM8" s="193">
        <v>3</v>
      </c>
      <c r="AN8" s="194"/>
      <c r="AO8" s="17"/>
      <c r="AP8" s="301" t="s">
        <v>181</v>
      </c>
      <c r="AQ8" s="196"/>
      <c r="AR8" s="302">
        <v>79503570.349999994</v>
      </c>
      <c r="AS8" s="303">
        <v>7.7528122997362363</v>
      </c>
      <c r="AT8" s="304"/>
      <c r="AU8" s="302">
        <v>82983136.416666657</v>
      </c>
      <c r="AV8" s="303">
        <v>7.689473162491363</v>
      </c>
      <c r="AW8" s="294">
        <f>AV8/AS8-1</f>
        <v>-8.1698272570107644E-3</v>
      </c>
      <c r="AX8" s="304"/>
      <c r="AY8" s="302">
        <v>98672863.5</v>
      </c>
      <c r="AZ8" s="303">
        <v>7.6482480685877787</v>
      </c>
      <c r="BA8" s="294">
        <f>AZ8/AV8-1</f>
        <v>-5.3612377639442599E-3</v>
      </c>
      <c r="BB8" s="304"/>
      <c r="BC8" s="302">
        <v>111397202</v>
      </c>
      <c r="BD8" s="303">
        <v>7.5748932801967008</v>
      </c>
      <c r="BE8" s="294">
        <f>BD8/AZ8-1</f>
        <v>-9.5910576818701854E-3</v>
      </c>
      <c r="BF8" s="304"/>
      <c r="BG8" s="302">
        <v>116322907.89166664</v>
      </c>
      <c r="BH8" s="303">
        <v>7.6546287169214136</v>
      </c>
      <c r="BI8" s="294">
        <f>BH8/BD8-1</f>
        <v>1.0526278559351843E-2</v>
      </c>
      <c r="BJ8" s="304"/>
      <c r="BK8" s="302">
        <v>174683793.20000002</v>
      </c>
      <c r="BL8" s="303">
        <v>10.384673130282241</v>
      </c>
      <c r="BM8" s="294">
        <f>BL8/BH8-1</f>
        <v>0.35665275408143038</v>
      </c>
      <c r="BN8" s="304"/>
      <c r="BO8" s="302">
        <v>208646041.65000004</v>
      </c>
      <c r="BP8" s="303">
        <v>11.249033527135891</v>
      </c>
      <c r="BQ8" s="294">
        <f>BP8/BL8-1</f>
        <v>8.3234242042065976E-2</v>
      </c>
      <c r="BR8" s="304"/>
      <c r="BS8" s="17">
        <v>219246568.60000002</v>
      </c>
      <c r="BT8" s="17">
        <v>11.174331831570692</v>
      </c>
      <c r="BU8" s="17">
        <f>BT8/BP8-1</f>
        <v>-6.6407212126265991E-3</v>
      </c>
      <c r="BV8" s="293">
        <v>215103150.44999999</v>
      </c>
      <c r="BW8" s="305">
        <v>11.112344701929782</v>
      </c>
      <c r="BX8" s="305">
        <f t="shared" ref="BX8:BX20" si="65">BW8/BT8-1</f>
        <v>-5.5472784033295808E-3</v>
      </c>
      <c r="BY8" s="293">
        <f t="shared" si="27"/>
        <v>224292117.40000001</v>
      </c>
      <c r="BZ8" s="305">
        <f t="shared" si="27"/>
        <v>10.99526613822796</v>
      </c>
      <c r="CA8" s="305">
        <f t="shared" ref="CA8:CA20" si="66">BZ8/BW8-1</f>
        <v>-1.0535901003996928E-2</v>
      </c>
      <c r="CB8" s="306">
        <f t="shared" ref="CB8:CB20" si="67">BY8/AR8-1</f>
        <v>1.8211577972233801</v>
      </c>
      <c r="CC8" s="307">
        <f t="shared" ref="CC8:CC20" si="68">(CB8+1)^(1/15)-1</f>
        <v>7.1589604584358479E-2</v>
      </c>
      <c r="CD8" s="15"/>
      <c r="CE8" s="22"/>
      <c r="CF8" s="15"/>
      <c r="CG8" s="308">
        <v>3</v>
      </c>
      <c r="CH8" s="309" t="s">
        <v>69</v>
      </c>
      <c r="CI8" s="310">
        <v>1037953.9212862249</v>
      </c>
      <c r="CJ8" s="311">
        <v>19067402.537700005</v>
      </c>
      <c r="CK8" s="311">
        <v>2680321.9471999994</v>
      </c>
      <c r="CL8" s="312">
        <f>CK8+CJ8</f>
        <v>21747724.484900005</v>
      </c>
      <c r="CM8" s="310">
        <v>1037953.9212862249</v>
      </c>
      <c r="CN8" s="311">
        <v>19067402.537700005</v>
      </c>
      <c r="CO8" s="311">
        <v>1987268.965545478</v>
      </c>
      <c r="CP8" s="311">
        <f>CO8+CN8</f>
        <v>21054671.503245484</v>
      </c>
      <c r="CQ8" s="202"/>
      <c r="CR8" s="26"/>
      <c r="CS8" s="15"/>
      <c r="CT8" s="308">
        <v>3</v>
      </c>
      <c r="CU8" s="313" t="s">
        <v>69</v>
      </c>
      <c r="CV8" s="314">
        <v>47734.44660000001</v>
      </c>
      <c r="CW8" s="312">
        <v>820141.61180000019</v>
      </c>
      <c r="CX8" s="314">
        <v>47734.446599999996</v>
      </c>
      <c r="CY8" s="311">
        <v>820141.61180000007</v>
      </c>
      <c r="CZ8" s="311">
        <v>820141.61180000019</v>
      </c>
      <c r="DA8" s="15"/>
      <c r="DB8" s="26"/>
      <c r="DC8" s="15"/>
      <c r="DD8" s="308">
        <v>3</v>
      </c>
      <c r="DE8" s="313" t="s">
        <v>69</v>
      </c>
      <c r="DF8" s="314">
        <v>263710.59171428572</v>
      </c>
      <c r="DG8" s="312">
        <v>9145732.2264999989</v>
      </c>
      <c r="DH8" s="314">
        <v>263710.59171428572</v>
      </c>
      <c r="DI8" s="311">
        <v>9838785.2081545219</v>
      </c>
      <c r="DJ8" s="15"/>
      <c r="DK8" s="22"/>
      <c r="DL8" s="15"/>
      <c r="DM8" s="193">
        <v>3</v>
      </c>
      <c r="DN8" s="315" t="s">
        <v>184</v>
      </c>
      <c r="DO8" s="200">
        <v>2384928.9540000004</v>
      </c>
      <c r="DP8" s="200">
        <v>4314554.76</v>
      </c>
      <c r="DQ8" s="200">
        <v>13720399.439999999</v>
      </c>
      <c r="DR8" s="200">
        <v>20419883.153999999</v>
      </c>
      <c r="DS8" s="293"/>
      <c r="DT8" s="200"/>
      <c r="DU8" s="200"/>
      <c r="DV8" s="200"/>
      <c r="DW8" s="16"/>
      <c r="DX8" s="13"/>
      <c r="DY8" s="16"/>
      <c r="DZ8" s="308">
        <v>3</v>
      </c>
      <c r="EA8" s="316" t="s">
        <v>185</v>
      </c>
      <c r="EB8" s="200">
        <v>90682.152000000002</v>
      </c>
      <c r="EC8" s="200">
        <v>222868.46000000002</v>
      </c>
      <c r="ED8" s="200">
        <v>749863.34999999986</v>
      </c>
      <c r="EE8" s="201">
        <f>SUM(EB8:ED8)</f>
        <v>1063413.9619999998</v>
      </c>
      <c r="EF8" s="200">
        <v>90682.152000000002</v>
      </c>
      <c r="EG8" s="200">
        <v>224718.46000000002</v>
      </c>
      <c r="EH8" s="200">
        <v>749863.34999999986</v>
      </c>
      <c r="EI8" s="200">
        <f>SUM(EF8:EH8)</f>
        <v>1065263.9619999998</v>
      </c>
      <c r="EJ8" s="23"/>
      <c r="EK8" s="26"/>
      <c r="EL8" s="15"/>
      <c r="EM8" s="308">
        <v>3</v>
      </c>
      <c r="EN8" s="316" t="s">
        <v>185</v>
      </c>
      <c r="EO8" s="200">
        <v>706915.30399999989</v>
      </c>
      <c r="EP8" s="200">
        <v>675015.03</v>
      </c>
      <c r="EQ8" s="200">
        <v>763100.70000000007</v>
      </c>
      <c r="ER8" s="201">
        <f>SUM(EO8:EQ8)</f>
        <v>2145031.034</v>
      </c>
      <c r="ES8" s="200">
        <v>653649.87821666652</v>
      </c>
      <c r="ET8" s="200">
        <v>656780.09519999987</v>
      </c>
      <c r="EU8" s="200">
        <v>731608.2165000001</v>
      </c>
      <c r="EV8" s="201">
        <f>SUM(ES8:EU8)</f>
        <v>2042038.1899166666</v>
      </c>
      <c r="EW8" s="200">
        <f>(EV8/$EV$9)*$EW$9</f>
        <v>1505543.5132420096</v>
      </c>
      <c r="EX8" s="200">
        <f>(EV8/$EV$9)*$EX$9</f>
        <v>548665.29700827738</v>
      </c>
      <c r="EY8" s="200">
        <f t="shared" si="28"/>
        <v>2054208.8102502869</v>
      </c>
      <c r="EZ8" s="23"/>
      <c r="FA8" s="26"/>
      <c r="FB8" s="15"/>
      <c r="FC8" s="193">
        <f>FC7+1</f>
        <v>3</v>
      </c>
      <c r="FD8" s="317"/>
      <c r="FE8" s="318" t="s">
        <v>186</v>
      </c>
      <c r="FF8" s="200">
        <v>178870.2775</v>
      </c>
      <c r="FG8" s="200">
        <v>285777.3</v>
      </c>
      <c r="FH8" s="200">
        <v>558214.89000000013</v>
      </c>
      <c r="FI8" s="201">
        <f t="shared" si="29"/>
        <v>1022862.4675</v>
      </c>
      <c r="FJ8" s="200">
        <v>178870.2775</v>
      </c>
      <c r="FK8" s="200">
        <v>285777.3</v>
      </c>
      <c r="FL8" s="200">
        <v>558214.89000000013</v>
      </c>
      <c r="FM8" s="200">
        <v>1022862.4675000001</v>
      </c>
      <c r="FN8" s="200">
        <v>1022862.4675000001</v>
      </c>
      <c r="FO8" s="23"/>
      <c r="FP8" s="319"/>
      <c r="FQ8" s="15"/>
      <c r="FR8" s="193">
        <v>3</v>
      </c>
      <c r="FS8" s="196" t="s">
        <v>187</v>
      </c>
      <c r="FT8" s="200">
        <v>135966.15</v>
      </c>
      <c r="FU8" s="200">
        <v>692002.88</v>
      </c>
      <c r="FV8" s="200">
        <v>1513447.69</v>
      </c>
      <c r="FW8" s="201">
        <v>2341416.7199999997</v>
      </c>
      <c r="FX8" s="200">
        <v>0</v>
      </c>
      <c r="FY8" s="200">
        <v>0</v>
      </c>
      <c r="FZ8" s="200">
        <v>0</v>
      </c>
      <c r="GA8" s="201">
        <f t="shared" si="1"/>
        <v>0</v>
      </c>
      <c r="GB8" s="210"/>
      <c r="GC8" s="211"/>
      <c r="GD8" s="15"/>
      <c r="GE8" s="193">
        <v>3</v>
      </c>
      <c r="GF8" s="17" t="s">
        <v>188</v>
      </c>
      <c r="GG8" s="200">
        <v>0</v>
      </c>
      <c r="GH8" s="200">
        <v>0</v>
      </c>
      <c r="GI8" s="200">
        <v>0</v>
      </c>
      <c r="GJ8" s="201">
        <f t="shared" si="2"/>
        <v>0</v>
      </c>
      <c r="GK8" s="200">
        <v>0</v>
      </c>
      <c r="GL8" s="200">
        <v>0</v>
      </c>
      <c r="GM8" s="200">
        <v>0</v>
      </c>
      <c r="GN8" s="201">
        <f t="shared" si="3"/>
        <v>0</v>
      </c>
      <c r="GO8" s="210"/>
      <c r="GP8" s="211"/>
      <c r="GQ8" s="15"/>
      <c r="GR8" s="193">
        <v>3</v>
      </c>
      <c r="GS8" s="196" t="s">
        <v>189</v>
      </c>
      <c r="GT8" s="200">
        <v>0</v>
      </c>
      <c r="GU8" s="200">
        <v>0</v>
      </c>
      <c r="GV8" s="200">
        <v>11464.58</v>
      </c>
      <c r="GW8" s="201">
        <f t="shared" si="4"/>
        <v>11464.58</v>
      </c>
      <c r="GX8" s="200">
        <v>0</v>
      </c>
      <c r="GY8" s="200">
        <v>0</v>
      </c>
      <c r="GZ8" s="200">
        <v>11464.58</v>
      </c>
      <c r="HA8" s="200">
        <f>SUM(GX8:GZ8)</f>
        <v>11464.58</v>
      </c>
      <c r="HB8" s="210"/>
      <c r="HC8" s="211"/>
      <c r="HD8" s="15"/>
      <c r="HE8" s="193">
        <v>3</v>
      </c>
      <c r="HF8" s="320" t="s">
        <v>190</v>
      </c>
      <c r="HG8" s="200">
        <v>30187387</v>
      </c>
      <c r="HH8" s="200">
        <v>62024290</v>
      </c>
      <c r="HI8" s="200">
        <v>132080440.40000001</v>
      </c>
      <c r="HJ8" s="201">
        <f>SUM(HG8:HI8)</f>
        <v>224292117.40000001</v>
      </c>
      <c r="HK8" s="200">
        <v>30187387</v>
      </c>
      <c r="HL8" s="200">
        <v>62953340</v>
      </c>
      <c r="HM8" s="200">
        <v>132080440.40000001</v>
      </c>
      <c r="HN8" s="200">
        <f>SUM(HK8:HM8)</f>
        <v>225221167.40000001</v>
      </c>
      <c r="HO8" s="15"/>
      <c r="HP8" s="22"/>
      <c r="HQ8" s="15"/>
      <c r="HR8" s="15"/>
      <c r="HS8" s="193">
        <v>3</v>
      </c>
      <c r="HT8" s="216">
        <v>3</v>
      </c>
      <c r="HU8" s="216">
        <v>10</v>
      </c>
      <c r="HV8" s="216">
        <v>11</v>
      </c>
      <c r="HW8" s="217">
        <v>20769388</v>
      </c>
      <c r="HX8" s="217">
        <v>23438580</v>
      </c>
      <c r="HY8" s="219">
        <f t="shared" si="5"/>
        <v>1.1000000000000001</v>
      </c>
      <c r="HZ8" s="219">
        <f t="shared" si="6"/>
        <v>1.1285156789405639</v>
      </c>
      <c r="IA8" s="220">
        <v>1</v>
      </c>
      <c r="IB8" s="220">
        <v>0</v>
      </c>
      <c r="IC8" s="220">
        <v>0</v>
      </c>
      <c r="ID8" s="15"/>
      <c r="IE8" s="22"/>
      <c r="IF8" s="15"/>
      <c r="IG8" s="225">
        <v>3</v>
      </c>
      <c r="IH8" s="226">
        <v>3</v>
      </c>
      <c r="II8" s="222">
        <f t="shared" si="7"/>
        <v>1.1285156789405639</v>
      </c>
      <c r="IJ8" s="200">
        <v>10376.43</v>
      </c>
      <c r="IK8" s="201">
        <f t="shared" si="30"/>
        <v>11709.963946429236</v>
      </c>
      <c r="IL8" s="200">
        <v>2208141</v>
      </c>
      <c r="IM8" s="201">
        <v>2539591</v>
      </c>
      <c r="IN8" s="200">
        <v>990067.64870000002</v>
      </c>
      <c r="IO8" s="201">
        <v>1107742</v>
      </c>
      <c r="IP8" s="200">
        <f t="shared" si="31"/>
        <v>1000444.0787000001</v>
      </c>
      <c r="IQ8" s="200">
        <f t="shared" si="31"/>
        <v>1119451.9639464293</v>
      </c>
      <c r="IR8" s="223"/>
      <c r="IS8" s="224"/>
      <c r="IT8" s="223"/>
      <c r="IU8" s="225">
        <v>3</v>
      </c>
      <c r="IV8" s="226">
        <v>3</v>
      </c>
      <c r="IW8" s="227">
        <f t="shared" si="8"/>
        <v>1.1000000000000001</v>
      </c>
      <c r="IX8" s="228">
        <f t="shared" si="8"/>
        <v>1.1285156789405639</v>
      </c>
      <c r="IY8" s="200">
        <v>374397.6966347355</v>
      </c>
      <c r="IZ8" s="201">
        <f t="shared" ref="IZ8:IZ25" si="69">IY8*$IX8</f>
        <v>422513.67081153183</v>
      </c>
      <c r="JA8" s="200">
        <v>19477.527999999998</v>
      </c>
      <c r="JB8" s="201">
        <f t="shared" si="32"/>
        <v>21980.695735003843</v>
      </c>
      <c r="JC8" s="200">
        <v>143784.80036526453</v>
      </c>
      <c r="JD8" s="201">
        <f t="shared" si="33"/>
        <v>158163.28040179098</v>
      </c>
      <c r="JE8" s="200">
        <v>305926.55000000005</v>
      </c>
      <c r="JF8" s="201">
        <v>329383.10000000003</v>
      </c>
      <c r="JG8" s="200">
        <v>58962.874999999985</v>
      </c>
      <c r="JH8" s="201">
        <f t="shared" si="34"/>
        <v>66540.528912912589</v>
      </c>
      <c r="JI8" s="200">
        <v>39988.198999999993</v>
      </c>
      <c r="JJ8" s="201">
        <f t="shared" si="35"/>
        <v>45127.309544095369</v>
      </c>
      <c r="JK8" s="200">
        <v>41934.930000000008</v>
      </c>
      <c r="JL8" s="201">
        <f t="shared" si="36"/>
        <v>47324.226000275034</v>
      </c>
      <c r="JM8" s="200">
        <v>163774.9472</v>
      </c>
      <c r="JN8" s="201">
        <f t="shared" si="37"/>
        <v>184822.595732863</v>
      </c>
      <c r="JO8" s="200">
        <f t="shared" si="38"/>
        <v>1148247.5262000002</v>
      </c>
      <c r="JP8" s="200">
        <f t="shared" si="38"/>
        <v>1275855.4071384727</v>
      </c>
      <c r="JQ8" s="229">
        <f t="shared" si="9"/>
        <v>5.443398905302594</v>
      </c>
      <c r="JR8" s="15"/>
      <c r="JS8" s="22"/>
      <c r="JT8" s="15"/>
      <c r="JU8" s="193">
        <v>3</v>
      </c>
      <c r="JV8" s="216">
        <v>3</v>
      </c>
      <c r="JW8" s="17">
        <f t="shared" si="10"/>
        <v>11</v>
      </c>
      <c r="JX8" s="17">
        <f t="shared" si="39"/>
        <v>11</v>
      </c>
      <c r="JY8" s="199">
        <f t="shared" si="11"/>
        <v>23438580</v>
      </c>
      <c r="JZ8" s="199">
        <f t="shared" si="12"/>
        <v>24027157.296411525</v>
      </c>
      <c r="KA8" s="230">
        <f t="shared" si="40"/>
        <v>1</v>
      </c>
      <c r="KB8" s="230">
        <f t="shared" si="41"/>
        <v>1.0251114741768284</v>
      </c>
      <c r="KC8" s="230">
        <f t="shared" si="42"/>
        <v>1.095333572230438</v>
      </c>
      <c r="KD8" s="216" t="s">
        <v>435</v>
      </c>
      <c r="KE8" s="231"/>
      <c r="KF8" s="232"/>
      <c r="KG8" s="231"/>
      <c r="KH8" s="193">
        <v>3</v>
      </c>
      <c r="KI8" s="216">
        <v>3</v>
      </c>
      <c r="KJ8" s="233" t="str">
        <f t="shared" si="13"/>
        <v>Q4</v>
      </c>
      <c r="KK8" s="234">
        <f t="shared" si="14"/>
        <v>1.095333572230438</v>
      </c>
      <c r="KL8" s="200">
        <f t="shared" si="43"/>
        <v>11709.963946429236</v>
      </c>
      <c r="KM8" s="200">
        <f t="shared" si="44"/>
        <v>12826.316640131972</v>
      </c>
      <c r="KN8" s="200">
        <f t="shared" si="15"/>
        <v>2539591</v>
      </c>
      <c r="KO8" s="200">
        <f t="shared" si="16"/>
        <v>2646130.3677759161</v>
      </c>
      <c r="KP8" s="200">
        <f t="shared" si="17"/>
        <v>1107742</v>
      </c>
      <c r="KQ8" s="200">
        <f t="shared" si="18"/>
        <v>1114407.5925576617</v>
      </c>
      <c r="KR8" s="200">
        <v>0</v>
      </c>
      <c r="KS8" s="200">
        <f t="shared" si="45"/>
        <v>53057.085167158963</v>
      </c>
      <c r="KT8" s="200">
        <f t="shared" si="19"/>
        <v>1119451.9639464293</v>
      </c>
      <c r="KU8" s="200">
        <f t="shared" si="19"/>
        <v>1127233.9091977936</v>
      </c>
      <c r="KV8" s="235"/>
      <c r="KW8" s="232"/>
      <c r="KX8" s="231"/>
      <c r="KY8" s="276">
        <f t="shared" ref="KY8:KY28" si="70">KY7+1</f>
        <v>3</v>
      </c>
      <c r="KZ8" s="277">
        <v>2</v>
      </c>
      <c r="LA8" s="321">
        <f t="shared" ref="LA8:LB27" si="71">KA7</f>
        <v>1</v>
      </c>
      <c r="LB8" s="321">
        <f t="shared" si="71"/>
        <v>1.0251114741768284</v>
      </c>
      <c r="LC8" s="322">
        <v>119.11363112040443</v>
      </c>
      <c r="LD8" s="253">
        <f t="shared" ref="LD8:LD26" si="72">IZ7*LD$6/LC8*KB7</f>
        <v>525960.57800422749</v>
      </c>
      <c r="LE8" s="322">
        <v>119.11363112040443</v>
      </c>
      <c r="LF8" s="253">
        <f t="shared" si="46"/>
        <v>13995.457247957047</v>
      </c>
      <c r="LG8" s="322">
        <v>119.11363112040443</v>
      </c>
      <c r="LH8" s="253">
        <f t="shared" si="47"/>
        <v>199873.115154603</v>
      </c>
      <c r="LI8" s="322">
        <v>115.580400056581</v>
      </c>
      <c r="LJ8" s="253">
        <f t="shared" si="48"/>
        <v>497578.61409349635</v>
      </c>
      <c r="LK8" s="322">
        <v>117.061929172885</v>
      </c>
      <c r="LL8" s="253">
        <f t="shared" si="49"/>
        <v>126678.52884632835</v>
      </c>
      <c r="LM8" s="322">
        <v>138.08520978454499</v>
      </c>
      <c r="LN8" s="253">
        <f t="shared" si="50"/>
        <v>54991.883908537406</v>
      </c>
      <c r="LO8" s="322">
        <v>105.221053751493</v>
      </c>
      <c r="LP8" s="253">
        <f t="shared" si="51"/>
        <v>14388.951177306604</v>
      </c>
      <c r="LQ8" s="322">
        <v>110.455373406193</v>
      </c>
      <c r="LR8" s="253">
        <f t="shared" si="52"/>
        <v>141468.12458865729</v>
      </c>
      <c r="LS8" s="256">
        <f t="shared" si="53"/>
        <v>1437270.4580467523</v>
      </c>
      <c r="LT8" s="256">
        <f t="shared" ref="LT8:LT26" si="73">LD8+LF8+LH8+LJ8+LL8+LP8+LR8+LN8</f>
        <v>1574935.2530211138</v>
      </c>
      <c r="LU8" s="23"/>
      <c r="LV8" s="244"/>
      <c r="LW8" s="15"/>
      <c r="LX8" s="193">
        <v>3</v>
      </c>
      <c r="LY8" s="245">
        <v>3</v>
      </c>
      <c r="LZ8" s="200">
        <f t="shared" si="20"/>
        <v>1000444.0787000001</v>
      </c>
      <c r="MA8" s="200">
        <f t="shared" si="20"/>
        <v>1119451.9639464293</v>
      </c>
      <c r="MB8" s="201">
        <f t="shared" si="21"/>
        <v>1127233.9091977936</v>
      </c>
      <c r="MC8" s="200">
        <f t="shared" si="22"/>
        <v>1148247.5262000002</v>
      </c>
      <c r="MD8" s="200">
        <f t="shared" si="22"/>
        <v>1275855.4071384727</v>
      </c>
      <c r="ME8" s="201">
        <f t="shared" si="54"/>
        <v>1397487.260750503</v>
      </c>
      <c r="MF8" s="200">
        <f t="shared" si="55"/>
        <v>-147803.44750000013</v>
      </c>
      <c r="MG8" s="200">
        <f t="shared" si="55"/>
        <v>-156403.44319204334</v>
      </c>
      <c r="MH8" s="200">
        <f t="shared" si="55"/>
        <v>-270253.35155270947</v>
      </c>
      <c r="MI8" s="15"/>
      <c r="MJ8" s="22"/>
      <c r="MK8" s="15"/>
      <c r="ML8" s="193">
        <f t="shared" ref="ML8:ML13" si="74">ML7+1</f>
        <v>3</v>
      </c>
      <c r="MM8" s="323" t="s">
        <v>42</v>
      </c>
      <c r="MN8" s="324">
        <v>240527467.54057765</v>
      </c>
      <c r="MO8" s="15"/>
      <c r="MP8" s="22"/>
      <c r="MQ8" s="15"/>
      <c r="MR8" s="247">
        <f>MR7+1</f>
        <v>2</v>
      </c>
      <c r="MS8" s="257" t="s">
        <v>181</v>
      </c>
      <c r="MT8" s="256">
        <f>N8</f>
        <v>240527467.54057765</v>
      </c>
      <c r="MU8" s="325">
        <f t="shared" si="56"/>
        <v>11.013081302677106</v>
      </c>
      <c r="MV8" s="15"/>
      <c r="MW8" s="250">
        <f>MT8</f>
        <v>240527467.54057765</v>
      </c>
      <c r="MX8" s="325">
        <f t="shared" si="57"/>
        <v>11.013081302677106</v>
      </c>
      <c r="MY8" s="15"/>
      <c r="MZ8" s="22"/>
      <c r="NA8" s="15"/>
      <c r="NB8" s="247">
        <f>NB7+1</f>
        <v>2</v>
      </c>
      <c r="NC8" s="257" t="str">
        <f t="shared" si="58"/>
        <v>Less Purchases</v>
      </c>
      <c r="ND8" s="256">
        <v>242897846.84160846</v>
      </c>
      <c r="NE8" s="256">
        <f>MT8</f>
        <v>240527467.54057765</v>
      </c>
      <c r="NF8" s="256">
        <f t="shared" ref="NF8:NF32" si="75">NE8-ND8</f>
        <v>-2370379.3010308146</v>
      </c>
      <c r="NG8" s="265">
        <f t="shared" ref="NG8:NG31" si="76">NF8/ND8</f>
        <v>-9.7587497454290646E-3</v>
      </c>
      <c r="NH8" s="15"/>
      <c r="NI8" s="22"/>
      <c r="NJ8" s="15"/>
    </row>
    <row r="9" spans="1:374" ht="17.25" thickBot="1" x14ac:dyDescent="0.35">
      <c r="A9" s="15"/>
      <c r="B9" s="131">
        <f t="shared" ref="B9:B22" si="77">B8+1</f>
        <v>4</v>
      </c>
      <c r="C9" s="248"/>
      <c r="D9" s="15" t="s">
        <v>191</v>
      </c>
      <c r="E9" s="249"/>
      <c r="F9" s="250">
        <f>F7-F8</f>
        <v>104384344.36159995</v>
      </c>
      <c r="G9" s="251">
        <f t="shared" si="23"/>
        <v>5.1171376873373191</v>
      </c>
      <c r="H9" s="250">
        <f>H7-H8</f>
        <v>104827971.92639998</v>
      </c>
      <c r="I9" s="252">
        <f t="shared" si="24"/>
        <v>5.1180617353858473</v>
      </c>
      <c r="J9" s="253">
        <f t="shared" si="59"/>
        <v>443627.56480002403</v>
      </c>
      <c r="K9" s="250">
        <f>IO26</f>
        <v>105116646</v>
      </c>
      <c r="L9" s="252">
        <f t="shared" si="25"/>
        <v>4.9338592552656895</v>
      </c>
      <c r="M9" s="253">
        <f t="shared" si="60"/>
        <v>288674.07360002398</v>
      </c>
      <c r="N9" s="250">
        <f>KQ26</f>
        <v>101297214.72157842</v>
      </c>
      <c r="O9" s="252">
        <f t="shared" si="26"/>
        <v>4.6381166894183492</v>
      </c>
      <c r="P9" s="253">
        <f t="shared" si="61"/>
        <v>-3819431.2784215808</v>
      </c>
      <c r="Q9" s="250">
        <f t="shared" si="62"/>
        <v>-3087129.6400215328</v>
      </c>
      <c r="R9" s="254">
        <f t="shared" si="63"/>
        <v>-9.3611121526852359E-2</v>
      </c>
      <c r="S9" s="15"/>
      <c r="T9" s="22"/>
      <c r="U9" s="15"/>
      <c r="V9" s="186"/>
      <c r="W9" s="187" t="s">
        <v>26</v>
      </c>
      <c r="X9" s="188"/>
      <c r="Y9" s="189"/>
      <c r="Z9" s="189"/>
      <c r="AA9" s="189"/>
      <c r="AB9" s="190"/>
      <c r="AC9" s="22"/>
      <c r="AD9" s="15"/>
      <c r="AE9" s="326">
        <f t="shared" ref="AE9:AE21" si="78">AE8+1</f>
        <v>3</v>
      </c>
      <c r="AF9" s="327" t="s">
        <v>192</v>
      </c>
      <c r="AG9" s="328">
        <f>F14/AG7</f>
        <v>20.72673268404451</v>
      </c>
      <c r="AH9" s="328">
        <f>F15/AH7</f>
        <v>17.777017637765898</v>
      </c>
      <c r="AI9" s="328">
        <f>F16/AI7</f>
        <v>30.384969110363038</v>
      </c>
      <c r="AJ9" s="15"/>
      <c r="AK9" s="329"/>
      <c r="AL9" s="15"/>
      <c r="AM9" s="247">
        <v>4</v>
      </c>
      <c r="AN9" s="16"/>
      <c r="AO9" s="15"/>
      <c r="AP9" s="15" t="s">
        <v>193</v>
      </c>
      <c r="AQ9" s="249"/>
      <c r="AR9" s="259">
        <v>40798541.478400007</v>
      </c>
      <c r="AS9" s="260">
        <v>3.9784808756709964</v>
      </c>
      <c r="AT9" s="261"/>
      <c r="AU9" s="259">
        <v>43143142.145199999</v>
      </c>
      <c r="AV9" s="260">
        <v>3.9977765121497129</v>
      </c>
      <c r="AW9" s="262">
        <f>AV9/AS9-1</f>
        <v>4.8500010636502999E-3</v>
      </c>
      <c r="AX9" s="261"/>
      <c r="AY9" s="259">
        <v>52055496.75</v>
      </c>
      <c r="AZ9" s="260">
        <v>4.0348819154069133</v>
      </c>
      <c r="BA9" s="262">
        <f>AZ9/AV9-1</f>
        <v>9.2815101455603344E-3</v>
      </c>
      <c r="BB9" s="261"/>
      <c r="BC9" s="259">
        <v>59830706</v>
      </c>
      <c r="BD9" s="260">
        <v>4.0684254603524463</v>
      </c>
      <c r="BE9" s="262">
        <f>BD9/AZ9-1</f>
        <v>8.313389499070345E-3</v>
      </c>
      <c r="BF9" s="261"/>
      <c r="BG9" s="259">
        <v>59786661.226033345</v>
      </c>
      <c r="BH9" s="260">
        <v>3.9342611202245616</v>
      </c>
      <c r="BI9" s="262">
        <f>BH9/BD9-1</f>
        <v>-3.2976968961417885E-2</v>
      </c>
      <c r="BJ9" s="261"/>
      <c r="BK9" s="259">
        <v>66021321</v>
      </c>
      <c r="BL9" s="260">
        <v>3.9248623221128827</v>
      </c>
      <c r="BM9" s="262">
        <f>BL9/BH9-1</f>
        <v>-2.3889614401452208E-3</v>
      </c>
      <c r="BN9" s="261"/>
      <c r="BO9" s="259">
        <v>81963127.490000069</v>
      </c>
      <c r="BP9" s="260">
        <v>4.4189957395433002</v>
      </c>
      <c r="BQ9" s="262">
        <f>BP9/BL9-1</f>
        <v>0.12589828046870433</v>
      </c>
      <c r="BR9" s="261"/>
      <c r="BS9" s="15">
        <v>94550736.985399961</v>
      </c>
      <c r="BT9" s="15">
        <v>4.8189639488589151</v>
      </c>
      <c r="BU9" s="15">
        <f>BT9/BP9-1</f>
        <v>9.0511109964761305E-2</v>
      </c>
      <c r="BV9" s="250">
        <v>96385423.959800005</v>
      </c>
      <c r="BW9" s="263">
        <v>4.9793229575775362</v>
      </c>
      <c r="BX9" s="263">
        <f t="shared" si="65"/>
        <v>3.3276656646620495E-2</v>
      </c>
      <c r="BY9" s="250">
        <f t="shared" si="27"/>
        <v>104384344.36159995</v>
      </c>
      <c r="BZ9" s="263">
        <f t="shared" si="27"/>
        <v>5.1171376873373191</v>
      </c>
      <c r="CA9" s="263">
        <f t="shared" si="66"/>
        <v>2.7677403320476746E-2</v>
      </c>
      <c r="CB9" s="264">
        <f t="shared" si="67"/>
        <v>1.558531275361013</v>
      </c>
      <c r="CC9" s="265">
        <f t="shared" si="68"/>
        <v>6.463167210400611E-2</v>
      </c>
      <c r="CD9" s="15"/>
      <c r="CE9" s="22"/>
      <c r="CF9" s="15"/>
      <c r="CG9" s="330">
        <v>4</v>
      </c>
      <c r="CH9" s="331" t="s">
        <v>70</v>
      </c>
      <c r="CI9" s="332">
        <f t="shared" ref="CI9:CP9" si="79">SUM(CI6:CI8)</f>
        <v>1770038.3510862249</v>
      </c>
      <c r="CJ9" s="333">
        <f t="shared" si="79"/>
        <v>32291540.62591001</v>
      </c>
      <c r="CK9" s="333">
        <f t="shared" si="79"/>
        <v>4395571.1175611001</v>
      </c>
      <c r="CL9" s="334">
        <f t="shared" si="79"/>
        <v>36687111.743471108</v>
      </c>
      <c r="CM9" s="332">
        <f t="shared" si="79"/>
        <v>1777659.441086225</v>
      </c>
      <c r="CN9" s="333">
        <f t="shared" si="79"/>
        <v>32409915.495910004</v>
      </c>
      <c r="CO9" s="333">
        <f t="shared" si="79"/>
        <v>3276491.0925929742</v>
      </c>
      <c r="CP9" s="333">
        <f t="shared" si="79"/>
        <v>35686406.588502981</v>
      </c>
      <c r="CQ9" s="15"/>
      <c r="CR9" s="26"/>
      <c r="CS9" s="15"/>
      <c r="CT9" s="330">
        <v>4</v>
      </c>
      <c r="CU9" s="331" t="s">
        <v>70</v>
      </c>
      <c r="CV9" s="335">
        <f>SUM(CV6:CV8)</f>
        <v>96694.049000000014</v>
      </c>
      <c r="CW9" s="336">
        <f>SUM(CW6:CW8)</f>
        <v>1718931.8145400002</v>
      </c>
      <c r="CX9" s="335">
        <f>SUM(CX6:CX8)</f>
        <v>96694.048999999999</v>
      </c>
      <c r="CY9" s="337">
        <f>SUM(CY6:CY8)</f>
        <v>1718931.8145400002</v>
      </c>
      <c r="CZ9" s="337">
        <f>SUM(CZ6:CZ8)</f>
        <v>1718931.8145400002</v>
      </c>
      <c r="DA9" s="15"/>
      <c r="DB9" s="26"/>
      <c r="DC9" s="15"/>
      <c r="DD9" s="330">
        <v>4</v>
      </c>
      <c r="DE9" s="331" t="s">
        <v>70</v>
      </c>
      <c r="DF9" s="335">
        <f>SUM(DF6:DF8)</f>
        <v>532150.05072640697</v>
      </c>
      <c r="DG9" s="338">
        <f>SUM(DG6:DG8)</f>
        <v>16169362.853399999</v>
      </c>
      <c r="DH9" s="335">
        <f>SUM(DH6:DH8)</f>
        <v>535316.05072640697</v>
      </c>
      <c r="DI9" s="339">
        <f>SUM(DI6:DI8)</f>
        <v>17462772.188368127</v>
      </c>
      <c r="DJ9" s="15"/>
      <c r="DK9" s="22"/>
      <c r="DL9" s="15"/>
      <c r="DM9" s="247">
        <v>4</v>
      </c>
      <c r="DN9" s="24" t="s">
        <v>194</v>
      </c>
      <c r="DO9" s="256">
        <v>569498.34019999998</v>
      </c>
      <c r="DP9" s="256">
        <v>598406.86589999998</v>
      </c>
      <c r="DQ9" s="256">
        <v>1074736.4100000001</v>
      </c>
      <c r="DR9" s="256">
        <v>2242641.6161000002</v>
      </c>
      <c r="DS9" s="250"/>
      <c r="DT9" s="256"/>
      <c r="DU9" s="256"/>
      <c r="DV9" s="256"/>
      <c r="DW9" s="15"/>
      <c r="DX9" s="22"/>
      <c r="DY9" s="15"/>
      <c r="DZ9" s="340">
        <v>4</v>
      </c>
      <c r="EA9" s="341" t="s">
        <v>70</v>
      </c>
      <c r="EB9" s="342">
        <f t="shared" ref="EB9:EI9" si="80">SUM(EB6:EB8)</f>
        <v>391932.47600000002</v>
      </c>
      <c r="EC9" s="342">
        <f t="shared" si="80"/>
        <v>1111747.6332</v>
      </c>
      <c r="ED9" s="342">
        <f t="shared" si="80"/>
        <v>3386348.8298000004</v>
      </c>
      <c r="EE9" s="343">
        <f t="shared" si="80"/>
        <v>4890028.9389999993</v>
      </c>
      <c r="EF9" s="342">
        <f t="shared" si="80"/>
        <v>392596.47600000002</v>
      </c>
      <c r="EG9" s="342">
        <f t="shared" si="80"/>
        <v>1134046.2831999999</v>
      </c>
      <c r="EH9" s="342">
        <f t="shared" si="80"/>
        <v>3386686.1798</v>
      </c>
      <c r="EI9" s="342">
        <f t="shared" si="80"/>
        <v>4913328.9389999993</v>
      </c>
      <c r="EJ9" s="23"/>
      <c r="EK9" s="319"/>
      <c r="EL9" s="15"/>
      <c r="EM9" s="340">
        <v>4</v>
      </c>
      <c r="EN9" s="341" t="s">
        <v>70</v>
      </c>
      <c r="EO9" s="342">
        <f t="shared" ref="EO9:EV9" si="81">SUM(EO6:EO8)</f>
        <v>944092.30399999989</v>
      </c>
      <c r="EP9" s="342">
        <f t="shared" si="81"/>
        <v>937328.91</v>
      </c>
      <c r="EQ9" s="342">
        <f t="shared" si="81"/>
        <v>1258374.176</v>
      </c>
      <c r="ER9" s="343">
        <f t="shared" si="81"/>
        <v>3139795.3899999997</v>
      </c>
      <c r="ES9" s="342">
        <f t="shared" si="81"/>
        <v>866079.86579919083</v>
      </c>
      <c r="ET9" s="342">
        <f t="shared" si="81"/>
        <v>925927.56493571412</v>
      </c>
      <c r="EU9" s="342">
        <f t="shared" si="81"/>
        <v>1202575.6788876925</v>
      </c>
      <c r="EV9" s="343">
        <f t="shared" si="81"/>
        <v>2994583.1096225977</v>
      </c>
      <c r="EW9" s="342">
        <v>2207830.9787832</v>
      </c>
      <c r="EX9" s="342">
        <v>804599.95281679987</v>
      </c>
      <c r="EY9" s="342">
        <f t="shared" si="28"/>
        <v>3012430.9315999998</v>
      </c>
      <c r="EZ9" s="23"/>
      <c r="FA9" s="319"/>
      <c r="FB9" s="15"/>
      <c r="FC9" s="247">
        <f t="shared" ref="FC9:FC36" si="82">FC8+1</f>
        <v>4</v>
      </c>
      <c r="FD9" s="272"/>
      <c r="FE9" s="273" t="s">
        <v>195</v>
      </c>
      <c r="FF9" s="256">
        <v>208936.45099999991</v>
      </c>
      <c r="FG9" s="256">
        <v>155415.85999999999</v>
      </c>
      <c r="FH9" s="256">
        <v>288180.90000000002</v>
      </c>
      <c r="FI9" s="253">
        <f t="shared" si="29"/>
        <v>652533.21099999989</v>
      </c>
      <c r="FJ9" s="256">
        <v>208936.45099999991</v>
      </c>
      <c r="FK9" s="256">
        <v>155415.85999999999</v>
      </c>
      <c r="FL9" s="256">
        <v>288180.90000000002</v>
      </c>
      <c r="FM9" s="256">
        <v>652533.21099999989</v>
      </c>
      <c r="FN9" s="256">
        <v>652533.21099999989</v>
      </c>
      <c r="FO9" s="23"/>
      <c r="FP9" s="319"/>
      <c r="FQ9" s="15"/>
      <c r="FR9" s="247">
        <v>4</v>
      </c>
      <c r="FS9" s="249" t="s">
        <v>196</v>
      </c>
      <c r="FT9" s="256">
        <v>83856.890000000014</v>
      </c>
      <c r="FU9" s="256">
        <v>16833.91</v>
      </c>
      <c r="FV9" s="256">
        <v>98590.14</v>
      </c>
      <c r="FW9" s="253">
        <v>199280.94</v>
      </c>
      <c r="FX9" s="256">
        <v>0</v>
      </c>
      <c r="FY9" s="256">
        <v>0</v>
      </c>
      <c r="FZ9" s="256">
        <v>0</v>
      </c>
      <c r="GA9" s="253">
        <f t="shared" si="1"/>
        <v>0</v>
      </c>
      <c r="GB9" s="210"/>
      <c r="GC9" s="211"/>
      <c r="GD9" s="15"/>
      <c r="GE9" s="247">
        <v>4</v>
      </c>
      <c r="GF9" s="274" t="s">
        <v>197</v>
      </c>
      <c r="GG9" s="256">
        <v>0</v>
      </c>
      <c r="GH9" s="256">
        <v>2293.54</v>
      </c>
      <c r="GI9" s="256">
        <v>0</v>
      </c>
      <c r="GJ9" s="253">
        <f t="shared" si="2"/>
        <v>2293.54</v>
      </c>
      <c r="GK9" s="256">
        <v>0</v>
      </c>
      <c r="GL9" s="256">
        <v>0</v>
      </c>
      <c r="GM9" s="256">
        <v>0</v>
      </c>
      <c r="GN9" s="253">
        <f t="shared" si="3"/>
        <v>0</v>
      </c>
      <c r="GO9" s="210"/>
      <c r="GP9" s="211"/>
      <c r="GQ9" s="15"/>
      <c r="GR9" s="247">
        <v>4</v>
      </c>
      <c r="GS9" s="249" t="s">
        <v>198</v>
      </c>
      <c r="GT9" s="256">
        <v>34</v>
      </c>
      <c r="GU9" s="256">
        <v>151.5</v>
      </c>
      <c r="GV9" s="256">
        <v>15</v>
      </c>
      <c r="GW9" s="253">
        <f t="shared" si="4"/>
        <v>200.5</v>
      </c>
      <c r="GX9" s="256">
        <v>34</v>
      </c>
      <c r="GY9" s="256">
        <v>151.5</v>
      </c>
      <c r="GZ9" s="256">
        <v>15</v>
      </c>
      <c r="HA9" s="256">
        <f>SUM(GX9:GZ9)</f>
        <v>200.5</v>
      </c>
      <c r="HB9" s="210"/>
      <c r="HC9" s="211"/>
      <c r="HD9" s="15"/>
      <c r="HE9" s="344">
        <v>4</v>
      </c>
      <c r="HF9" s="345" t="s">
        <v>199</v>
      </c>
      <c r="HG9" s="345">
        <f>HG7-HG8</f>
        <v>14317454.882799998</v>
      </c>
      <c r="HH9" s="345">
        <f>HH7-HH8</f>
        <v>29750785.201399997</v>
      </c>
      <c r="HI9" s="345">
        <f>HI7-HI8</f>
        <v>66337698.447400004</v>
      </c>
      <c r="HJ9" s="345">
        <f>SUM(HG9:HI9)</f>
        <v>110405938.5316</v>
      </c>
      <c r="HK9" s="345">
        <f>HK7-HK8</f>
        <v>13511750.102799997</v>
      </c>
      <c r="HL9" s="345">
        <f>HL7-HL8</f>
        <v>28839158.6162</v>
      </c>
      <c r="HM9" s="345">
        <f>HM7-HM8</f>
        <v>62943349.297399998</v>
      </c>
      <c r="HN9" s="345">
        <f>SUM(HK9:HM9)</f>
        <v>105294258.01639999</v>
      </c>
      <c r="HO9" s="15"/>
      <c r="HP9" s="22"/>
      <c r="HQ9" s="15"/>
      <c r="HR9" s="15"/>
      <c r="HS9" s="247">
        <v>4</v>
      </c>
      <c r="HT9" s="231">
        <v>4</v>
      </c>
      <c r="HU9" s="231">
        <v>10</v>
      </c>
      <c r="HV9" s="231">
        <v>11</v>
      </c>
      <c r="HW9" s="258">
        <v>23871837</v>
      </c>
      <c r="HX9" s="258">
        <v>27187633</v>
      </c>
      <c r="HY9" s="252">
        <f t="shared" si="5"/>
        <v>1.1000000000000001</v>
      </c>
      <c r="HZ9" s="252">
        <f t="shared" si="6"/>
        <v>1.1388999095461316</v>
      </c>
      <c r="IA9" s="254">
        <v>1</v>
      </c>
      <c r="IB9" s="254">
        <v>0</v>
      </c>
      <c r="IC9" s="254">
        <v>0</v>
      </c>
      <c r="ID9" s="15"/>
      <c r="IE9" s="22"/>
      <c r="IF9" s="15"/>
      <c r="IG9" s="276">
        <v>4</v>
      </c>
      <c r="IH9" s="277">
        <v>4</v>
      </c>
      <c r="II9" s="251">
        <f t="shared" si="7"/>
        <v>1.1388999095461316</v>
      </c>
      <c r="IJ9" s="256">
        <v>9251.75</v>
      </c>
      <c r="IK9" s="253">
        <f t="shared" si="30"/>
        <v>10536.817238143423</v>
      </c>
      <c r="IL9" s="256">
        <v>2628167</v>
      </c>
      <c r="IM9" s="253">
        <v>2979144</v>
      </c>
      <c r="IN9" s="256">
        <v>1178111.3779000002</v>
      </c>
      <c r="IO9" s="253">
        <v>1291645</v>
      </c>
      <c r="IP9" s="256">
        <f t="shared" si="31"/>
        <v>1187363.1279000002</v>
      </c>
      <c r="IQ9" s="256">
        <f t="shared" si="31"/>
        <v>1302181.8172381434</v>
      </c>
      <c r="IR9" s="223"/>
      <c r="IS9" s="224"/>
      <c r="IT9" s="223"/>
      <c r="IU9" s="276">
        <v>4</v>
      </c>
      <c r="IV9" s="277">
        <v>4</v>
      </c>
      <c r="IW9" s="278">
        <f t="shared" si="8"/>
        <v>1.1000000000000001</v>
      </c>
      <c r="IX9" s="279">
        <f t="shared" si="8"/>
        <v>1.1388999095461316</v>
      </c>
      <c r="IY9" s="256">
        <v>372299.31635847146</v>
      </c>
      <c r="IZ9" s="253">
        <f t="shared" si="69"/>
        <v>424011.65772474982</v>
      </c>
      <c r="JA9" s="256">
        <v>29684.984039999999</v>
      </c>
      <c r="JB9" s="253">
        <f t="shared" si="32"/>
        <v>33808.225638034361</v>
      </c>
      <c r="JC9" s="256">
        <v>290913.08320152853</v>
      </c>
      <c r="JD9" s="253">
        <f t="shared" si="33"/>
        <v>320004.39152168139</v>
      </c>
      <c r="JE9" s="256">
        <v>319416.8</v>
      </c>
      <c r="JF9" s="253">
        <v>355695.65</v>
      </c>
      <c r="JG9" s="256">
        <v>56584.513000000006</v>
      </c>
      <c r="JH9" s="253">
        <f t="shared" si="34"/>
        <v>64444.096737411914</v>
      </c>
      <c r="JI9" s="256">
        <v>41889.627500000002</v>
      </c>
      <c r="JJ9" s="253">
        <f t="shared" si="35"/>
        <v>47708.092970671154</v>
      </c>
      <c r="JK9" s="256">
        <v>39820.879999999997</v>
      </c>
      <c r="JL9" s="253">
        <f t="shared" si="36"/>
        <v>45351.996630047361</v>
      </c>
      <c r="JM9" s="256">
        <v>172850.60404999999</v>
      </c>
      <c r="JN9" s="253">
        <f t="shared" si="37"/>
        <v>196859.53731753922</v>
      </c>
      <c r="JO9" s="256">
        <f t="shared" si="38"/>
        <v>1323459.8081499999</v>
      </c>
      <c r="JP9" s="256">
        <f t="shared" si="38"/>
        <v>1487883.648540135</v>
      </c>
      <c r="JQ9" s="280">
        <f t="shared" si="9"/>
        <v>5.4726487169373481</v>
      </c>
      <c r="JR9" s="15"/>
      <c r="JS9" s="22"/>
      <c r="JT9" s="15"/>
      <c r="JU9" s="247">
        <v>4</v>
      </c>
      <c r="JV9" s="231">
        <v>4</v>
      </c>
      <c r="JW9" s="15">
        <f t="shared" si="10"/>
        <v>11</v>
      </c>
      <c r="JX9" s="15">
        <f t="shared" si="39"/>
        <v>11</v>
      </c>
      <c r="JY9" s="281">
        <f t="shared" si="11"/>
        <v>27187633</v>
      </c>
      <c r="JZ9" s="281">
        <f t="shared" si="12"/>
        <v>27870354.544008587</v>
      </c>
      <c r="KA9" s="282">
        <f t="shared" si="40"/>
        <v>1</v>
      </c>
      <c r="KB9" s="282">
        <f t="shared" si="41"/>
        <v>1.0251114741768284</v>
      </c>
      <c r="KC9" s="282">
        <f t="shared" si="42"/>
        <v>1.2251056220058356</v>
      </c>
      <c r="KD9" s="231" t="s">
        <v>254</v>
      </c>
      <c r="KE9" s="231"/>
      <c r="KF9" s="232"/>
      <c r="KG9" s="231"/>
      <c r="KH9" s="247">
        <v>4</v>
      </c>
      <c r="KI9" s="231">
        <v>4</v>
      </c>
      <c r="KJ9" s="346" t="str">
        <f t="shared" si="13"/>
        <v>Q3</v>
      </c>
      <c r="KK9" s="284">
        <f t="shared" si="14"/>
        <v>1.2251056220058356</v>
      </c>
      <c r="KL9" s="270">
        <f t="shared" si="43"/>
        <v>10536.817238143423</v>
      </c>
      <c r="KM9" s="270">
        <f t="shared" si="44"/>
        <v>12908.714036497509</v>
      </c>
      <c r="KN9" s="270">
        <f t="shared" si="15"/>
        <v>2979144</v>
      </c>
      <c r="KO9" s="270">
        <f t="shared" si="16"/>
        <v>3069384.8052760293</v>
      </c>
      <c r="KP9" s="270">
        <f t="shared" si="17"/>
        <v>1291645</v>
      </c>
      <c r="KQ9" s="270">
        <f t="shared" si="18"/>
        <v>1292659.5655057277</v>
      </c>
      <c r="KR9" s="270">
        <v>0</v>
      </c>
      <c r="KS9" s="270">
        <f t="shared" si="45"/>
        <v>61543.683942220967</v>
      </c>
      <c r="KT9" s="270">
        <f t="shared" si="19"/>
        <v>1302181.8172381434</v>
      </c>
      <c r="KU9" s="270">
        <f t="shared" si="19"/>
        <v>1305568.2795422252</v>
      </c>
      <c r="KV9" s="235"/>
      <c r="KW9" s="232"/>
      <c r="KX9" s="231"/>
      <c r="KY9" s="285">
        <f t="shared" si="70"/>
        <v>4</v>
      </c>
      <c r="KZ9" s="286">
        <v>3</v>
      </c>
      <c r="LA9" s="287">
        <f t="shared" si="71"/>
        <v>1</v>
      </c>
      <c r="LB9" s="287">
        <f t="shared" si="71"/>
        <v>1.0251114741768284</v>
      </c>
      <c r="LC9" s="288">
        <v>119.11363112040443</v>
      </c>
      <c r="LD9" s="201">
        <f t="shared" si="72"/>
        <v>463149.20083096216</v>
      </c>
      <c r="LE9" s="288">
        <v>119.11363112040443</v>
      </c>
      <c r="LF9" s="201">
        <f t="shared" si="46"/>
        <v>24094.703595795963</v>
      </c>
      <c r="LG9" s="288">
        <v>119.11363112040443</v>
      </c>
      <c r="LH9" s="201">
        <f t="shared" si="47"/>
        <v>169127.69218436183</v>
      </c>
      <c r="LI9" s="288">
        <v>115.580400056581</v>
      </c>
      <c r="LJ9" s="201">
        <f t="shared" si="48"/>
        <v>361522.50544469676</v>
      </c>
      <c r="LK9" s="288">
        <v>117.061929172885</v>
      </c>
      <c r="LL9" s="201">
        <f t="shared" si="49"/>
        <v>73184.202842262079</v>
      </c>
      <c r="LM9" s="288">
        <v>138.08520978454499</v>
      </c>
      <c r="LN9" s="201">
        <f t="shared" si="50"/>
        <v>51759.619237149091</v>
      </c>
      <c r="LO9" s="288">
        <v>105.221053751493</v>
      </c>
      <c r="LP9" s="201">
        <f t="shared" si="51"/>
        <v>49783.065099217049</v>
      </c>
      <c r="LQ9" s="288">
        <v>110.455373406193</v>
      </c>
      <c r="LR9" s="289">
        <f t="shared" si="52"/>
        <v>204866.27151605822</v>
      </c>
      <c r="LS9" s="290">
        <f t="shared" si="53"/>
        <v>1275855.4071384727</v>
      </c>
      <c r="LT9" s="290">
        <f t="shared" si="73"/>
        <v>1397487.260750503</v>
      </c>
      <c r="LU9" s="23"/>
      <c r="LV9" s="244"/>
      <c r="LW9" s="15"/>
      <c r="LX9" s="247">
        <v>4</v>
      </c>
      <c r="LY9" s="291">
        <v>4</v>
      </c>
      <c r="LZ9" s="256">
        <f t="shared" si="20"/>
        <v>1187363.1279000002</v>
      </c>
      <c r="MA9" s="256">
        <f t="shared" si="20"/>
        <v>1302181.8172381434</v>
      </c>
      <c r="MB9" s="253">
        <f t="shared" si="21"/>
        <v>1305568.2795422252</v>
      </c>
      <c r="MC9" s="256">
        <f t="shared" si="22"/>
        <v>1323459.8081499999</v>
      </c>
      <c r="MD9" s="256">
        <f t="shared" si="22"/>
        <v>1487883.648540135</v>
      </c>
      <c r="ME9" s="253">
        <f t="shared" si="54"/>
        <v>1822814.6227170741</v>
      </c>
      <c r="MF9" s="256">
        <f t="shared" si="55"/>
        <v>-136096.68024999974</v>
      </c>
      <c r="MG9" s="256">
        <f t="shared" si="55"/>
        <v>-185701.83130199159</v>
      </c>
      <c r="MH9" s="256">
        <f t="shared" si="55"/>
        <v>-517246.34317484894</v>
      </c>
      <c r="MI9" s="15"/>
      <c r="MJ9" s="22"/>
      <c r="MK9" s="15"/>
      <c r="ML9" s="247">
        <f t="shared" si="74"/>
        <v>4</v>
      </c>
      <c r="MM9" s="257" t="s">
        <v>200</v>
      </c>
      <c r="MN9" s="256">
        <f>MN7+MN8</f>
        <v>358323349.98730826</v>
      </c>
      <c r="MO9" s="15"/>
      <c r="MP9" s="22"/>
      <c r="MQ9" s="15"/>
      <c r="MR9" s="193">
        <f t="shared" ref="MR9:MR24" si="83">MR8+1</f>
        <v>3</v>
      </c>
      <c r="MS9" s="299" t="s">
        <v>201</v>
      </c>
      <c r="MT9" s="200">
        <f>N9</f>
        <v>101297214.72157842</v>
      </c>
      <c r="MU9" s="292">
        <f t="shared" si="56"/>
        <v>4.6381166894183492</v>
      </c>
      <c r="MV9" s="17"/>
      <c r="MW9" s="293">
        <f>MT30</f>
        <v>132842996.05598849</v>
      </c>
      <c r="MX9" s="292">
        <f t="shared" si="57"/>
        <v>6.0825099562028253</v>
      </c>
      <c r="MY9" s="15"/>
      <c r="MZ9" s="22"/>
      <c r="NA9" s="15"/>
      <c r="NB9" s="193">
        <f t="shared" ref="NB9:NB24" si="84">NB8+1</f>
        <v>3</v>
      </c>
      <c r="NC9" s="299" t="str">
        <f t="shared" si="58"/>
        <v>Base Handling Commissions (HC)</v>
      </c>
      <c r="ND9" s="200">
        <v>101906168.44436112</v>
      </c>
      <c r="NE9" s="200">
        <f>MT9</f>
        <v>101297214.72157842</v>
      </c>
      <c r="NF9" s="200">
        <f t="shared" si="75"/>
        <v>-608953.72278270125</v>
      </c>
      <c r="NG9" s="294">
        <f t="shared" si="76"/>
        <v>-5.9756316234691785E-3</v>
      </c>
      <c r="NH9" s="15"/>
      <c r="NI9" s="22"/>
      <c r="NJ9" s="15"/>
    </row>
    <row r="10" spans="1:374" x14ac:dyDescent="0.3">
      <c r="A10" s="17"/>
      <c r="B10" s="177">
        <f t="shared" si="77"/>
        <v>5</v>
      </c>
      <c r="C10" s="295"/>
      <c r="D10" s="17" t="s">
        <v>202</v>
      </c>
      <c r="E10" s="196"/>
      <c r="F10" s="293">
        <f>GW14+GA14</f>
        <v>6021594.1700000009</v>
      </c>
      <c r="G10" s="222">
        <f t="shared" si="23"/>
        <v>0.29519107155012259</v>
      </c>
      <c r="H10" s="293">
        <f>HA14</f>
        <v>466286.09000000008</v>
      </c>
      <c r="I10" s="219">
        <f t="shared" si="24"/>
        <v>2.2765688881658769E-2</v>
      </c>
      <c r="J10" s="201">
        <f t="shared" si="59"/>
        <v>-5555308.080000001</v>
      </c>
      <c r="K10" s="293">
        <f>IK26</f>
        <v>474734.09906802501</v>
      </c>
      <c r="L10" s="219">
        <f t="shared" si="25"/>
        <v>2.2282590984466857E-2</v>
      </c>
      <c r="M10" s="201">
        <f t="shared" si="60"/>
        <v>8448.0090680249268</v>
      </c>
      <c r="N10" s="293">
        <f>KM26</f>
        <v>588350.37494847109</v>
      </c>
      <c r="O10" s="219">
        <f t="shared" si="26"/>
        <v>2.6938921280061097E-2</v>
      </c>
      <c r="P10" s="201">
        <f t="shared" si="61"/>
        <v>113616.27588044608</v>
      </c>
      <c r="Q10" s="293">
        <f t="shared" si="62"/>
        <v>-5433243.79505153</v>
      </c>
      <c r="R10" s="220">
        <f t="shared" si="63"/>
        <v>-0.90874073142321665</v>
      </c>
      <c r="S10" s="15"/>
      <c r="T10" s="22"/>
      <c r="U10" s="15"/>
      <c r="V10" s="19">
        <f>V8+1</f>
        <v>3</v>
      </c>
      <c r="W10" s="255" t="s">
        <v>173</v>
      </c>
      <c r="X10" s="256">
        <v>-177537.29046666634</v>
      </c>
      <c r="Y10" s="256">
        <v>2326374.5760555672</v>
      </c>
      <c r="Z10" s="256">
        <v>11256820.317749999</v>
      </c>
      <c r="AA10" s="256">
        <f>SUM(X10:Z10)</f>
        <v>13405657.603338901</v>
      </c>
      <c r="AB10" s="256"/>
      <c r="AC10" s="22"/>
      <c r="AD10" s="15"/>
      <c r="AE10" s="296">
        <f t="shared" si="78"/>
        <v>4</v>
      </c>
      <c r="AF10" s="192" t="s">
        <v>26</v>
      </c>
      <c r="AG10" s="17"/>
      <c r="AH10" s="17"/>
      <c r="AI10" s="17"/>
      <c r="AJ10" s="15"/>
      <c r="AK10" s="22"/>
      <c r="AL10" s="15"/>
      <c r="AM10" s="193">
        <v>5</v>
      </c>
      <c r="AN10" s="194"/>
      <c r="AO10" s="17"/>
      <c r="AP10" s="17" t="s">
        <v>202</v>
      </c>
      <c r="AQ10" s="196"/>
      <c r="AR10" s="302">
        <v>351000.77</v>
      </c>
      <c r="AS10" s="303">
        <v>3.4227935612112924E-2</v>
      </c>
      <c r="AT10" s="304"/>
      <c r="AU10" s="302">
        <v>392967.44999999995</v>
      </c>
      <c r="AV10" s="303">
        <v>3.6413574986312203E-2</v>
      </c>
      <c r="AW10" s="294">
        <f>AV10/AS10-1</f>
        <v>6.3855424965384211E-2</v>
      </c>
      <c r="AX10" s="304"/>
      <c r="AY10" s="302">
        <v>419971.50999999995</v>
      </c>
      <c r="AZ10" s="303">
        <v>3.2552478729062043E-2</v>
      </c>
      <c r="BA10" s="294">
        <f>AZ10/AV10-1</f>
        <v>-0.10603452857077444</v>
      </c>
      <c r="BB10" s="304"/>
      <c r="BC10" s="302">
        <v>465783.3236</v>
      </c>
      <c r="BD10" s="303">
        <v>3.1672779070028398E-2</v>
      </c>
      <c r="BE10" s="294">
        <f>BD10/AZ10-1</f>
        <v>-2.7024045276413E-2</v>
      </c>
      <c r="BF10" s="304"/>
      <c r="BG10" s="302">
        <v>1360261.3124000002</v>
      </c>
      <c r="BH10" s="303">
        <v>8.9511992892331985E-2</v>
      </c>
      <c r="BI10" s="294">
        <f>BH10/BD10-1</f>
        <v>1.8261489998847686</v>
      </c>
      <c r="BJ10" s="304"/>
      <c r="BK10" s="302">
        <v>1390376.9787000001</v>
      </c>
      <c r="BL10" s="303">
        <v>8.2655695684016636E-2</v>
      </c>
      <c r="BM10" s="294">
        <f>BL10/BH10-1</f>
        <v>-7.6596408891960732E-2</v>
      </c>
      <c r="BN10" s="304"/>
      <c r="BO10" s="302">
        <v>770218.05</v>
      </c>
      <c r="BP10" s="303">
        <v>4.1525871275282955E-2</v>
      </c>
      <c r="BQ10" s="294">
        <f>BP10/BL10-1</f>
        <v>-0.49760423729259196</v>
      </c>
      <c r="BR10" s="304"/>
      <c r="BS10" s="17">
        <v>1472526.2590000001</v>
      </c>
      <c r="BT10" s="17">
        <v>7.5050191908761346E-2</v>
      </c>
      <c r="BU10" s="17">
        <f>BT10/BP10-1</f>
        <v>0.8073116735164747</v>
      </c>
      <c r="BV10" s="293">
        <v>11886052.370000001</v>
      </c>
      <c r="BW10" s="305">
        <v>0.6140398725184244</v>
      </c>
      <c r="BX10" s="305">
        <f t="shared" si="65"/>
        <v>7.1817228830662252</v>
      </c>
      <c r="BY10" s="293">
        <f t="shared" si="27"/>
        <v>6021594.1700000009</v>
      </c>
      <c r="BZ10" s="305">
        <f t="shared" si="27"/>
        <v>0.29519107155012259</v>
      </c>
      <c r="CA10" s="305">
        <f t="shared" si="66"/>
        <v>-0.51926400098510661</v>
      </c>
      <c r="CB10" s="306">
        <f t="shared" si="67"/>
        <v>16.15550131129342</v>
      </c>
      <c r="CC10" s="307">
        <f t="shared" si="68"/>
        <v>0.20863053156854372</v>
      </c>
      <c r="CD10" s="15"/>
      <c r="CE10" s="22"/>
      <c r="CF10" s="15"/>
      <c r="CG10" s="15"/>
      <c r="CH10" s="15"/>
      <c r="CI10" s="15"/>
      <c r="CJ10" s="15"/>
      <c r="CK10" s="15"/>
      <c r="CL10" s="15"/>
      <c r="CM10" s="841"/>
      <c r="CN10" s="15"/>
      <c r="CO10" s="15"/>
      <c r="CP10" s="262"/>
      <c r="CQ10" s="15"/>
      <c r="CR10" s="26"/>
      <c r="CS10" s="15"/>
      <c r="CT10" s="247"/>
      <c r="CU10" s="347"/>
      <c r="CV10" s="348"/>
      <c r="CW10" s="15"/>
      <c r="CX10" s="348"/>
      <c r="CY10" s="15"/>
      <c r="CZ10" s="262">
        <f>JB27</f>
        <v>1.0675656283532953</v>
      </c>
      <c r="DA10" s="15"/>
      <c r="DB10" s="26"/>
      <c r="DC10" s="15"/>
      <c r="DD10" s="15"/>
      <c r="DE10" s="15"/>
      <c r="DF10" s="15"/>
      <c r="DG10" s="15"/>
      <c r="DH10" s="15"/>
      <c r="DI10" s="262">
        <f>JD27</f>
        <v>1.0393230292920801</v>
      </c>
      <c r="DJ10" s="15"/>
      <c r="DK10" s="22"/>
      <c r="DL10" s="15"/>
      <c r="DM10" s="193">
        <v>5</v>
      </c>
      <c r="DN10" s="349" t="s">
        <v>203</v>
      </c>
      <c r="DO10" s="200"/>
      <c r="DP10" s="200"/>
      <c r="DQ10" s="200"/>
      <c r="DR10" s="200"/>
      <c r="DS10" s="293">
        <v>2600155.25</v>
      </c>
      <c r="DT10" s="200">
        <v>3991456</v>
      </c>
      <c r="DU10" s="200">
        <v>6512911</v>
      </c>
      <c r="DV10" s="200">
        <v>13104522.25</v>
      </c>
      <c r="DW10" s="15"/>
      <c r="DX10" s="22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23"/>
      <c r="EK10" s="319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350" t="s">
        <v>204</v>
      </c>
      <c r="EY10" s="15"/>
      <c r="EZ10" s="23"/>
      <c r="FA10" s="319"/>
      <c r="FB10" s="15"/>
      <c r="FC10" s="193">
        <f t="shared" si="82"/>
        <v>5</v>
      </c>
      <c r="FD10" s="317"/>
      <c r="FE10" s="318" t="s">
        <v>205</v>
      </c>
      <c r="FF10" s="200">
        <v>33195.89</v>
      </c>
      <c r="FG10" s="200">
        <v>189576.59999999998</v>
      </c>
      <c r="FH10" s="200">
        <v>36347.360000000001</v>
      </c>
      <c r="FI10" s="201">
        <f t="shared" si="29"/>
        <v>259119.84999999998</v>
      </c>
      <c r="FJ10" s="200">
        <v>0</v>
      </c>
      <c r="FK10" s="200">
        <v>0</v>
      </c>
      <c r="FL10" s="200">
        <v>0</v>
      </c>
      <c r="FM10" s="200">
        <v>0</v>
      </c>
      <c r="FN10" s="200">
        <v>0</v>
      </c>
      <c r="FO10" s="23"/>
      <c r="FP10" s="319"/>
      <c r="FQ10" s="15"/>
      <c r="FR10" s="193">
        <v>5</v>
      </c>
      <c r="FS10" s="196" t="s">
        <v>206</v>
      </c>
      <c r="FT10" s="200">
        <v>0</v>
      </c>
      <c r="FU10" s="200">
        <v>0</v>
      </c>
      <c r="FV10" s="200">
        <v>0</v>
      </c>
      <c r="FW10" s="201">
        <v>0</v>
      </c>
      <c r="FX10" s="200">
        <v>0</v>
      </c>
      <c r="FY10" s="200">
        <v>0</v>
      </c>
      <c r="FZ10" s="200">
        <v>0</v>
      </c>
      <c r="GA10" s="201">
        <f t="shared" si="1"/>
        <v>0</v>
      </c>
      <c r="GB10" s="210"/>
      <c r="GC10" s="211"/>
      <c r="GD10" s="15"/>
      <c r="GE10" s="193">
        <v>5</v>
      </c>
      <c r="GF10" s="17" t="s">
        <v>207</v>
      </c>
      <c r="GG10" s="200">
        <v>0</v>
      </c>
      <c r="GH10" s="200">
        <v>0</v>
      </c>
      <c r="GI10" s="200">
        <v>0</v>
      </c>
      <c r="GJ10" s="201">
        <f t="shared" si="2"/>
        <v>0</v>
      </c>
      <c r="GK10" s="200">
        <v>0</v>
      </c>
      <c r="GL10" s="200">
        <v>0</v>
      </c>
      <c r="GM10" s="200">
        <v>0</v>
      </c>
      <c r="GN10" s="201">
        <f t="shared" si="3"/>
        <v>0</v>
      </c>
      <c r="GO10" s="210"/>
      <c r="GP10" s="211"/>
      <c r="GQ10" s="15"/>
      <c r="GR10" s="193">
        <v>5</v>
      </c>
      <c r="GS10" s="196" t="s">
        <v>208</v>
      </c>
      <c r="GT10" s="200">
        <v>0</v>
      </c>
      <c r="GU10" s="200">
        <v>30555</v>
      </c>
      <c r="GV10" s="200">
        <v>152288.63</v>
      </c>
      <c r="GW10" s="201">
        <f t="shared" si="4"/>
        <v>182843.63</v>
      </c>
      <c r="GX10" s="200">
        <v>0</v>
      </c>
      <c r="GY10" s="200">
        <v>30555</v>
      </c>
      <c r="GZ10" s="200">
        <v>152288.63</v>
      </c>
      <c r="HA10" s="200">
        <f>SUM(GX10:GZ10)</f>
        <v>182843.63</v>
      </c>
      <c r="HB10" s="210"/>
      <c r="HC10" s="211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215"/>
      <c r="HP10" s="351"/>
      <c r="HQ10" s="15"/>
      <c r="HR10" s="15"/>
      <c r="HS10" s="193">
        <v>5</v>
      </c>
      <c r="HT10" s="216">
        <v>5</v>
      </c>
      <c r="HU10" s="216">
        <v>10</v>
      </c>
      <c r="HV10" s="216">
        <v>10</v>
      </c>
      <c r="HW10" s="217">
        <v>27498430</v>
      </c>
      <c r="HX10" s="217">
        <v>27800711</v>
      </c>
      <c r="HY10" s="219">
        <f t="shared" si="5"/>
        <v>1</v>
      </c>
      <c r="HZ10" s="219">
        <f t="shared" si="6"/>
        <v>1.0109926639448144</v>
      </c>
      <c r="IA10" s="220">
        <v>1</v>
      </c>
      <c r="IB10" s="220">
        <v>0</v>
      </c>
      <c r="IC10" s="220">
        <v>0</v>
      </c>
      <c r="ID10" s="15"/>
      <c r="IE10" s="22"/>
      <c r="IF10" s="15"/>
      <c r="IG10" s="225">
        <v>5</v>
      </c>
      <c r="IH10" s="226">
        <v>5</v>
      </c>
      <c r="II10" s="222">
        <f t="shared" si="7"/>
        <v>1.0109926639448144</v>
      </c>
      <c r="IJ10" s="200">
        <v>0</v>
      </c>
      <c r="IK10" s="201">
        <f t="shared" si="30"/>
        <v>0</v>
      </c>
      <c r="IL10" s="200">
        <v>2971255</v>
      </c>
      <c r="IM10" s="201">
        <v>3013891</v>
      </c>
      <c r="IN10" s="200">
        <v>1296423.4271</v>
      </c>
      <c r="IO10" s="201">
        <v>1284675</v>
      </c>
      <c r="IP10" s="200">
        <f t="shared" si="31"/>
        <v>1296423.4271</v>
      </c>
      <c r="IQ10" s="200">
        <f t="shared" si="31"/>
        <v>1284675</v>
      </c>
      <c r="IR10" s="223"/>
      <c r="IS10" s="224"/>
      <c r="IT10" s="223"/>
      <c r="IU10" s="225">
        <v>5</v>
      </c>
      <c r="IV10" s="226">
        <v>5</v>
      </c>
      <c r="IW10" s="227">
        <f t="shared" si="8"/>
        <v>1</v>
      </c>
      <c r="IX10" s="228">
        <f t="shared" si="8"/>
        <v>1.0109926639448144</v>
      </c>
      <c r="IY10" s="200">
        <v>340820.67676966917</v>
      </c>
      <c r="IZ10" s="201">
        <f t="shared" si="69"/>
        <v>344567.20393484231</v>
      </c>
      <c r="JA10" s="200">
        <v>21884.400000000001</v>
      </c>
      <c r="JB10" s="201">
        <f t="shared" si="32"/>
        <v>22124.967854833896</v>
      </c>
      <c r="JC10" s="200">
        <v>276814.55323033093</v>
      </c>
      <c r="JD10" s="201">
        <f t="shared" si="33"/>
        <v>276814.55323033093</v>
      </c>
      <c r="JE10" s="200">
        <v>383016.1</v>
      </c>
      <c r="JF10" s="201">
        <v>383016.1</v>
      </c>
      <c r="JG10" s="200">
        <v>57528.466999999968</v>
      </c>
      <c r="JH10" s="201">
        <f t="shared" si="34"/>
        <v>58160.858104991312</v>
      </c>
      <c r="JI10" s="200">
        <v>24305.469999999994</v>
      </c>
      <c r="JJ10" s="201">
        <f t="shared" si="35"/>
        <v>24572.65186373076</v>
      </c>
      <c r="JK10" s="200">
        <v>28584.559999999998</v>
      </c>
      <c r="JL10" s="201">
        <f t="shared" si="36"/>
        <v>28898.780462090381</v>
      </c>
      <c r="JM10" s="200">
        <v>140896.01949999999</v>
      </c>
      <c r="JN10" s="201">
        <f t="shared" si="37"/>
        <v>142444.84209352551</v>
      </c>
      <c r="JO10" s="200">
        <f t="shared" si="38"/>
        <v>1273850.2465000001</v>
      </c>
      <c r="JP10" s="200">
        <f t="shared" si="38"/>
        <v>1280599.9575443449</v>
      </c>
      <c r="JQ10" s="229">
        <f t="shared" si="9"/>
        <v>4.6063568573636298</v>
      </c>
      <c r="JR10" s="15"/>
      <c r="JS10" s="22"/>
      <c r="JT10" s="15"/>
      <c r="JU10" s="193">
        <v>5</v>
      </c>
      <c r="JV10" s="216">
        <v>5</v>
      </c>
      <c r="JW10" s="17">
        <f t="shared" si="10"/>
        <v>10</v>
      </c>
      <c r="JX10" s="17">
        <f t="shared" si="39"/>
        <v>10</v>
      </c>
      <c r="JY10" s="199">
        <f t="shared" si="11"/>
        <v>27800711</v>
      </c>
      <c r="JZ10" s="199">
        <f t="shared" si="12"/>
        <v>28498827.836373966</v>
      </c>
      <c r="KA10" s="230">
        <f t="shared" si="40"/>
        <v>1</v>
      </c>
      <c r="KB10" s="230">
        <f t="shared" si="41"/>
        <v>1.0251114741768284</v>
      </c>
      <c r="KC10" s="230">
        <f t="shared" si="42"/>
        <v>1.0922981571777581</v>
      </c>
      <c r="KD10" s="216" t="s">
        <v>435</v>
      </c>
      <c r="KE10" s="231"/>
      <c r="KF10" s="232"/>
      <c r="KG10" s="231"/>
      <c r="KH10" s="193">
        <v>5</v>
      </c>
      <c r="KI10" s="216">
        <v>5</v>
      </c>
      <c r="KJ10" s="233" t="str">
        <f t="shared" si="13"/>
        <v>Q4</v>
      </c>
      <c r="KK10" s="234">
        <f t="shared" si="14"/>
        <v>1.0922981571777581</v>
      </c>
      <c r="KL10" s="200">
        <f t="shared" si="43"/>
        <v>0</v>
      </c>
      <c r="KM10" s="200">
        <f t="shared" si="44"/>
        <v>0</v>
      </c>
      <c r="KN10" s="200">
        <f t="shared" si="15"/>
        <v>3013891</v>
      </c>
      <c r="KO10" s="200">
        <f t="shared" si="16"/>
        <v>3138599.0799298398</v>
      </c>
      <c r="KP10" s="200">
        <f t="shared" si="17"/>
        <v>1284675</v>
      </c>
      <c r="KQ10" s="200">
        <f t="shared" si="18"/>
        <v>1321808.8901674631</v>
      </c>
      <c r="KR10" s="200">
        <v>0</v>
      </c>
      <c r="KS10" s="200">
        <f t="shared" si="45"/>
        <v>62931.486943090102</v>
      </c>
      <c r="KT10" s="200">
        <f t="shared" si="19"/>
        <v>1284675</v>
      </c>
      <c r="KU10" s="200">
        <f t="shared" si="19"/>
        <v>1321808.8901674631</v>
      </c>
      <c r="KV10" s="235"/>
      <c r="KW10" s="232"/>
      <c r="KX10" s="231"/>
      <c r="KY10" s="276">
        <f t="shared" si="70"/>
        <v>5</v>
      </c>
      <c r="KZ10" s="277">
        <v>4</v>
      </c>
      <c r="LA10" s="321">
        <f t="shared" si="71"/>
        <v>1</v>
      </c>
      <c r="LB10" s="321">
        <f t="shared" si="71"/>
        <v>1.0251114741768284</v>
      </c>
      <c r="LC10" s="322">
        <v>97.871738014620576</v>
      </c>
      <c r="LD10" s="253">
        <f t="shared" si="72"/>
        <v>565668.65502985008</v>
      </c>
      <c r="LE10" s="322">
        <v>97.871738014620576</v>
      </c>
      <c r="LF10" s="253">
        <f t="shared" si="46"/>
        <v>45103.131428587367</v>
      </c>
      <c r="LG10" s="322">
        <v>97.871738014620576</v>
      </c>
      <c r="LH10" s="253">
        <f t="shared" si="47"/>
        <v>416456.03565504291</v>
      </c>
      <c r="LI10" s="322">
        <v>113.283800212451</v>
      </c>
      <c r="LJ10" s="253">
        <f t="shared" si="48"/>
        <v>398317.11108523578</v>
      </c>
      <c r="LK10" s="322">
        <v>114.530871148214</v>
      </c>
      <c r="LL10" s="253">
        <f t="shared" si="49"/>
        <v>72444.822356625184</v>
      </c>
      <c r="LM10" s="322">
        <v>133.31173389491801</v>
      </c>
      <c r="LN10" s="253">
        <f t="shared" si="50"/>
        <v>56679.038567673575</v>
      </c>
      <c r="LO10" s="322">
        <v>103.218284594742</v>
      </c>
      <c r="LP10" s="253">
        <f t="shared" si="51"/>
        <v>48634.060852927185</v>
      </c>
      <c r="LQ10" s="322">
        <v>109.79963570127499</v>
      </c>
      <c r="LR10" s="253">
        <f t="shared" si="52"/>
        <v>219511.76774113192</v>
      </c>
      <c r="LS10" s="256">
        <f t="shared" si="53"/>
        <v>1487883.648540135</v>
      </c>
      <c r="LT10" s="256">
        <f t="shared" si="73"/>
        <v>1822814.6227170741</v>
      </c>
      <c r="LU10" s="23"/>
      <c r="LV10" s="244"/>
      <c r="LW10" s="15"/>
      <c r="LX10" s="193">
        <v>5</v>
      </c>
      <c r="LY10" s="245">
        <v>5</v>
      </c>
      <c r="LZ10" s="200">
        <f t="shared" si="20"/>
        <v>1296423.4271</v>
      </c>
      <c r="MA10" s="200">
        <f t="shared" si="20"/>
        <v>1284675</v>
      </c>
      <c r="MB10" s="201">
        <f t="shared" si="21"/>
        <v>1321808.8901674631</v>
      </c>
      <c r="MC10" s="200">
        <f t="shared" si="22"/>
        <v>1273850.2465000001</v>
      </c>
      <c r="MD10" s="200">
        <f t="shared" si="22"/>
        <v>1280599.9575443449</v>
      </c>
      <c r="ME10" s="201">
        <f t="shared" si="54"/>
        <v>1398796.9737076033</v>
      </c>
      <c r="MF10" s="200">
        <f t="shared" si="55"/>
        <v>22573.180599999847</v>
      </c>
      <c r="MG10" s="200">
        <f t="shared" si="55"/>
        <v>4075.042455655057</v>
      </c>
      <c r="MH10" s="200">
        <f t="shared" si="55"/>
        <v>-76988.083540140186</v>
      </c>
      <c r="MI10" s="15"/>
      <c r="MJ10" s="22"/>
      <c r="MK10" s="15"/>
      <c r="ML10" s="193">
        <f>ML9+1</f>
        <v>5</v>
      </c>
      <c r="MM10" s="352" t="s">
        <v>209</v>
      </c>
      <c r="MN10" s="353"/>
      <c r="MO10" s="15"/>
      <c r="MP10" s="22"/>
      <c r="MQ10" s="15"/>
      <c r="MR10" s="247">
        <f t="shared" si="83"/>
        <v>4</v>
      </c>
      <c r="MS10" s="257" t="s">
        <v>202</v>
      </c>
      <c r="MT10" s="256">
        <f>N10</f>
        <v>588350.37494847109</v>
      </c>
      <c r="MU10" s="325">
        <f t="shared" si="56"/>
        <v>2.6938921280061097E-2</v>
      </c>
      <c r="MV10" s="15"/>
      <c r="MW10" s="250">
        <f>MT10</f>
        <v>588350.37494847109</v>
      </c>
      <c r="MX10" s="325">
        <f t="shared" si="57"/>
        <v>2.6938921280061097E-2</v>
      </c>
      <c r="MY10" s="15"/>
      <c r="MZ10" s="22"/>
      <c r="NA10" s="15"/>
      <c r="NB10" s="247">
        <f t="shared" si="84"/>
        <v>4</v>
      </c>
      <c r="NC10" s="257" t="str">
        <f t="shared" si="58"/>
        <v>Misc Revenue</v>
      </c>
      <c r="ND10" s="256">
        <v>2598518.1566623491</v>
      </c>
      <c r="NE10" s="256">
        <f>MT10</f>
        <v>588350.37494847109</v>
      </c>
      <c r="NF10" s="256">
        <f t="shared" si="75"/>
        <v>-2010167.781713878</v>
      </c>
      <c r="NG10" s="265">
        <f t="shared" si="76"/>
        <v>-0.77358234983273155</v>
      </c>
      <c r="NH10" s="15"/>
      <c r="NI10" s="22"/>
      <c r="NJ10" s="15"/>
    </row>
    <row r="11" spans="1:374" x14ac:dyDescent="0.3">
      <c r="A11" s="15"/>
      <c r="B11" s="131">
        <f>B10+1</f>
        <v>6</v>
      </c>
      <c r="C11" s="248"/>
      <c r="D11" s="15" t="s">
        <v>210</v>
      </c>
      <c r="E11" s="249"/>
      <c r="F11" s="250">
        <v>0</v>
      </c>
      <c r="G11" s="251">
        <f t="shared" si="23"/>
        <v>0</v>
      </c>
      <c r="H11" s="250">
        <v>0</v>
      </c>
      <c r="I11" s="252">
        <f t="shared" si="24"/>
        <v>0</v>
      </c>
      <c r="J11" s="253">
        <f t="shared" si="59"/>
        <v>0</v>
      </c>
      <c r="K11" s="250">
        <v>0</v>
      </c>
      <c r="L11" s="252">
        <f t="shared" si="25"/>
        <v>0</v>
      </c>
      <c r="M11" s="253">
        <f t="shared" si="60"/>
        <v>0</v>
      </c>
      <c r="N11" s="250">
        <f>MT11</f>
        <v>4822773.09</v>
      </c>
      <c r="O11" s="252">
        <f t="shared" si="26"/>
        <v>0.22082131694823121</v>
      </c>
      <c r="P11" s="253">
        <f t="shared" si="61"/>
        <v>4822773.09</v>
      </c>
      <c r="Q11" s="250">
        <f t="shared" si="62"/>
        <v>4822773.09</v>
      </c>
      <c r="R11" s="354" t="str">
        <f>IFERROR(O11/G11-1,"N/A")</f>
        <v>N/A</v>
      </c>
      <c r="S11" s="15"/>
      <c r="T11" s="22"/>
      <c r="U11" s="15"/>
      <c r="V11" s="296">
        <f t="shared" si="64"/>
        <v>4</v>
      </c>
      <c r="W11" s="297" t="s">
        <v>182</v>
      </c>
      <c r="X11" s="219">
        <f>X10/$H$24*100</f>
        <v>-8.6679804659341407E-3</v>
      </c>
      <c r="Y11" s="219">
        <f>Y10/$H$24*100</f>
        <v>0.11358159927241634</v>
      </c>
      <c r="Z11" s="219">
        <f>Z10/$H$24*100</f>
        <v>0.54959664173261458</v>
      </c>
      <c r="AA11" s="219">
        <f>AA10/$H$24*100</f>
        <v>0.65451026053909678</v>
      </c>
      <c r="AB11" s="252"/>
      <c r="AC11" s="22"/>
      <c r="AD11" s="15"/>
      <c r="AE11" s="19">
        <f t="shared" si="78"/>
        <v>5</v>
      </c>
      <c r="AF11" s="257" t="s">
        <v>76</v>
      </c>
      <c r="AG11" s="25">
        <f>CM9</f>
        <v>1777659.441086225</v>
      </c>
      <c r="AH11" s="25">
        <f>CX9</f>
        <v>96694.048999999999</v>
      </c>
      <c r="AI11" s="258">
        <f>DH9</f>
        <v>535316.05072640697</v>
      </c>
      <c r="AJ11" s="15"/>
      <c r="AK11" s="22"/>
      <c r="AL11" s="15"/>
      <c r="AM11" s="355">
        <v>6</v>
      </c>
      <c r="AN11" s="356"/>
      <c r="AO11" s="356"/>
      <c r="AP11" s="356" t="s">
        <v>211</v>
      </c>
      <c r="AQ11" s="357"/>
      <c r="AR11" s="358">
        <v>41149542.24840001</v>
      </c>
      <c r="AS11" s="359">
        <v>4.0127088112831091</v>
      </c>
      <c r="AT11" s="360"/>
      <c r="AU11" s="358">
        <v>43536109.595200002</v>
      </c>
      <c r="AV11" s="359">
        <v>4.0341900871360252</v>
      </c>
      <c r="AW11" s="361">
        <f>AV11/AS11-1</f>
        <v>5.3533104102929663E-3</v>
      </c>
      <c r="AX11" s="360"/>
      <c r="AY11" s="358">
        <v>52475468.259999998</v>
      </c>
      <c r="AZ11" s="359">
        <v>4.067434394135975</v>
      </c>
      <c r="BA11" s="361">
        <f>AZ11/AV11-1</f>
        <v>8.2406397026151268E-3</v>
      </c>
      <c r="BB11" s="360"/>
      <c r="BC11" s="358">
        <v>60296489.323600002</v>
      </c>
      <c r="BD11" s="359">
        <v>4.1000982394224748</v>
      </c>
      <c r="BE11" s="361">
        <f>BD11/AZ11-1</f>
        <v>8.0305770471900129E-3</v>
      </c>
      <c r="BF11" s="360"/>
      <c r="BG11" s="358">
        <v>61146922.538433343</v>
      </c>
      <c r="BH11" s="359">
        <v>4.0237731131168939</v>
      </c>
      <c r="BI11" s="361">
        <f>BH11/BD11-1</f>
        <v>-1.8615438423331909E-2</v>
      </c>
      <c r="BJ11" s="360"/>
      <c r="BK11" s="358">
        <v>67411697.978699997</v>
      </c>
      <c r="BL11" s="359">
        <v>4.0075180177968992</v>
      </c>
      <c r="BM11" s="361">
        <f>BL11/BH11-1</f>
        <v>-4.0397643860697885E-3</v>
      </c>
      <c r="BN11" s="360"/>
      <c r="BO11" s="358">
        <v>82733345.540000066</v>
      </c>
      <c r="BP11" s="359">
        <v>4.4605216108185832</v>
      </c>
      <c r="BQ11" s="361">
        <f>BP11/BL11-1</f>
        <v>0.11303844200074709</v>
      </c>
      <c r="BR11" s="360"/>
      <c r="BS11" s="362">
        <v>96023263.244399965</v>
      </c>
      <c r="BT11" s="362">
        <v>4.8940141407676769</v>
      </c>
      <c r="BU11" s="362">
        <f>BT11/BP11-1</f>
        <v>9.7184268516421479E-2</v>
      </c>
      <c r="BV11" s="363">
        <v>108271476.32980001</v>
      </c>
      <c r="BW11" s="3">
        <v>5.5933628300959608</v>
      </c>
      <c r="BX11" s="3">
        <f t="shared" si="65"/>
        <v>0.14289878803222744</v>
      </c>
      <c r="BY11" s="363">
        <f>F12</f>
        <v>110405938.53159995</v>
      </c>
      <c r="BZ11" s="3">
        <f>G12</f>
        <v>5.4123287588874414</v>
      </c>
      <c r="CA11" s="3">
        <f t="shared" si="66"/>
        <v>-3.2365873036956816E-2</v>
      </c>
      <c r="CB11" s="364">
        <f t="shared" si="67"/>
        <v>1.6830417180617068</v>
      </c>
      <c r="CC11" s="265">
        <f t="shared" si="68"/>
        <v>6.8009612918157325E-2</v>
      </c>
      <c r="CD11" s="15"/>
      <c r="CE11" s="22"/>
      <c r="CF11" s="15"/>
      <c r="CG11" s="15"/>
      <c r="CH11" s="15"/>
      <c r="CI11" s="15"/>
      <c r="CJ11" s="15"/>
      <c r="CK11" s="15"/>
      <c r="CL11" s="258"/>
      <c r="CM11" s="15"/>
      <c r="CN11" s="15"/>
      <c r="CO11" s="15"/>
      <c r="CP11" s="258"/>
      <c r="CQ11" s="15"/>
      <c r="CR11" s="26"/>
      <c r="CS11" s="15"/>
      <c r="CT11" s="247"/>
      <c r="CU11" s="365"/>
      <c r="CV11" s="25"/>
      <c r="CW11" s="15"/>
      <c r="CX11" s="25"/>
      <c r="CY11" s="15"/>
      <c r="CZ11" s="15"/>
      <c r="DA11" s="15"/>
      <c r="DB11" s="26"/>
      <c r="DC11" s="15"/>
      <c r="DD11" s="15"/>
      <c r="DE11" s="15"/>
      <c r="DF11" s="15"/>
      <c r="DG11" s="23"/>
      <c r="DH11" s="15"/>
      <c r="DI11" s="15"/>
      <c r="DJ11" s="15"/>
      <c r="DK11" s="22"/>
      <c r="DL11" s="15"/>
      <c r="DM11" s="366">
        <v>6</v>
      </c>
      <c r="DN11" s="367" t="s">
        <v>212</v>
      </c>
      <c r="DO11" s="368"/>
      <c r="DP11" s="368"/>
      <c r="DQ11" s="368"/>
      <c r="DR11" s="368"/>
      <c r="DS11" s="369">
        <v>1084449.5999999999</v>
      </c>
      <c r="DT11" s="368">
        <v>1822712.4</v>
      </c>
      <c r="DU11" s="368">
        <v>3255384.4999999995</v>
      </c>
      <c r="DV11" s="368">
        <v>6162546.5</v>
      </c>
      <c r="DW11" s="15"/>
      <c r="DX11" s="22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23"/>
      <c r="EK11" s="319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23"/>
      <c r="FA11" s="319"/>
      <c r="FB11" s="15"/>
      <c r="FC11" s="247">
        <f t="shared" si="82"/>
        <v>6</v>
      </c>
      <c r="FD11" s="272"/>
      <c r="FE11" s="273" t="s">
        <v>213</v>
      </c>
      <c r="FF11" s="256">
        <v>33725.425600000002</v>
      </c>
      <c r="FG11" s="256">
        <v>34464.240000000005</v>
      </c>
      <c r="FH11" s="256">
        <v>52896.33</v>
      </c>
      <c r="FI11" s="253">
        <f t="shared" si="29"/>
        <v>121085.99560000001</v>
      </c>
      <c r="FJ11" s="256">
        <v>33725.425600000002</v>
      </c>
      <c r="FK11" s="256">
        <v>34847.94</v>
      </c>
      <c r="FL11" s="256">
        <v>52896.33</v>
      </c>
      <c r="FM11" s="256">
        <v>121469.69560000001</v>
      </c>
      <c r="FN11" s="256">
        <v>121469.69560000001</v>
      </c>
      <c r="FO11" s="23"/>
      <c r="FP11" s="211"/>
      <c r="FQ11" s="15"/>
      <c r="FR11" s="247">
        <v>6</v>
      </c>
      <c r="FS11" s="249" t="s">
        <v>214</v>
      </c>
      <c r="FT11" s="256">
        <v>410000</v>
      </c>
      <c r="FU11" s="256">
        <v>325000</v>
      </c>
      <c r="FV11" s="256">
        <v>285000</v>
      </c>
      <c r="FW11" s="253">
        <v>1020000</v>
      </c>
      <c r="FX11" s="256">
        <v>0</v>
      </c>
      <c r="FY11" s="256">
        <v>0</v>
      </c>
      <c r="FZ11" s="256">
        <v>0</v>
      </c>
      <c r="GA11" s="253">
        <f t="shared" ref="GA11:GA12" si="85">SUM(FX11:FZ11)</f>
        <v>0</v>
      </c>
      <c r="GB11" s="210"/>
      <c r="GC11" s="211"/>
      <c r="GD11" s="15"/>
      <c r="GE11" s="366">
        <v>6</v>
      </c>
      <c r="GF11" s="370" t="s">
        <v>215</v>
      </c>
      <c r="GG11" s="256">
        <v>0</v>
      </c>
      <c r="GH11" s="256">
        <v>0</v>
      </c>
      <c r="GI11" s="256">
        <v>0</v>
      </c>
      <c r="GJ11" s="253">
        <f t="shared" si="2"/>
        <v>0</v>
      </c>
      <c r="GK11" s="256">
        <v>0</v>
      </c>
      <c r="GL11" s="256">
        <v>0</v>
      </c>
      <c r="GM11" s="256">
        <v>0</v>
      </c>
      <c r="GN11" s="253">
        <f t="shared" ref="GN11" si="86">SUM(GK11:GM11)</f>
        <v>0</v>
      </c>
      <c r="GO11" s="210"/>
      <c r="GP11" s="211"/>
      <c r="GQ11" s="15"/>
      <c r="GR11" s="247">
        <v>6</v>
      </c>
      <c r="GS11" s="249" t="s">
        <v>216</v>
      </c>
      <c r="GT11" s="256">
        <v>113837.25</v>
      </c>
      <c r="GU11" s="256">
        <v>137659.47999999998</v>
      </c>
      <c r="GV11" s="256">
        <v>338416.07</v>
      </c>
      <c r="GW11" s="253">
        <f t="shared" si="4"/>
        <v>589912.80000000005</v>
      </c>
      <c r="GX11" s="256">
        <v>19628.18</v>
      </c>
      <c r="GY11" s="256">
        <v>34858.600000000006</v>
      </c>
      <c r="GZ11" s="256">
        <v>212880.51</v>
      </c>
      <c r="HA11" s="256">
        <f>SUM(GX11:GZ11)</f>
        <v>267367.29000000004</v>
      </c>
      <c r="HB11" s="210"/>
      <c r="HC11" s="211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22"/>
      <c r="HQ11" s="15"/>
      <c r="HR11" s="15"/>
      <c r="HS11" s="247">
        <v>6</v>
      </c>
      <c r="HT11" s="231">
        <v>6</v>
      </c>
      <c r="HU11" s="231">
        <v>10</v>
      </c>
      <c r="HV11" s="231">
        <v>11</v>
      </c>
      <c r="HW11" s="258">
        <v>31799040</v>
      </c>
      <c r="HX11" s="258">
        <v>35429726</v>
      </c>
      <c r="HY11" s="252">
        <f t="shared" si="5"/>
        <v>1.1000000000000001</v>
      </c>
      <c r="HZ11" s="252">
        <f t="shared" si="6"/>
        <v>1.1141759625447811</v>
      </c>
      <c r="IA11" s="254">
        <v>1</v>
      </c>
      <c r="IB11" s="254">
        <v>0</v>
      </c>
      <c r="IC11" s="254">
        <v>0</v>
      </c>
      <c r="ID11" s="15"/>
      <c r="IE11" s="22"/>
      <c r="IF11" s="15"/>
      <c r="IG11" s="276">
        <v>6</v>
      </c>
      <c r="IH11" s="277">
        <v>6</v>
      </c>
      <c r="II11" s="251">
        <f t="shared" si="7"/>
        <v>1.1141759625447811</v>
      </c>
      <c r="IJ11" s="256">
        <v>0</v>
      </c>
      <c r="IK11" s="253">
        <f t="shared" si="30"/>
        <v>0</v>
      </c>
      <c r="IL11" s="256">
        <v>3196776</v>
      </c>
      <c r="IM11" s="253">
        <v>3849144</v>
      </c>
      <c r="IN11" s="256">
        <v>1442503.7574</v>
      </c>
      <c r="IO11" s="253">
        <v>1654494</v>
      </c>
      <c r="IP11" s="256">
        <f t="shared" si="31"/>
        <v>1442503.7574</v>
      </c>
      <c r="IQ11" s="256">
        <f t="shared" si="31"/>
        <v>1654494</v>
      </c>
      <c r="IR11" s="223"/>
      <c r="IS11" s="224"/>
      <c r="IT11" s="223"/>
      <c r="IU11" s="276">
        <v>6</v>
      </c>
      <c r="IV11" s="277">
        <v>6</v>
      </c>
      <c r="IW11" s="278">
        <f t="shared" si="8"/>
        <v>1.1000000000000001</v>
      </c>
      <c r="IX11" s="279">
        <f t="shared" si="8"/>
        <v>1.1141759625447811</v>
      </c>
      <c r="IY11" s="256">
        <v>387582.47602174216</v>
      </c>
      <c r="IZ11" s="253">
        <f t="shared" si="69"/>
        <v>431835.0782870141</v>
      </c>
      <c r="JA11" s="256">
        <v>91514.510000000009</v>
      </c>
      <c r="JB11" s="253">
        <f t="shared" si="32"/>
        <v>101963.26726606401</v>
      </c>
      <c r="JC11" s="256">
        <v>285881.32397825783</v>
      </c>
      <c r="JD11" s="253">
        <f t="shared" si="33"/>
        <v>314469.45637608366</v>
      </c>
      <c r="JE11" s="256">
        <v>369839.65</v>
      </c>
      <c r="JF11" s="253">
        <v>402161.55</v>
      </c>
      <c r="JG11" s="256">
        <v>18758.168750000019</v>
      </c>
      <c r="JH11" s="253">
        <f t="shared" si="34"/>
        <v>20899.900722608705</v>
      </c>
      <c r="JI11" s="256">
        <v>31008.329666666679</v>
      </c>
      <c r="JJ11" s="253">
        <f t="shared" si="35"/>
        <v>34548.73555326424</v>
      </c>
      <c r="JK11" s="256">
        <v>93637.91</v>
      </c>
      <c r="JL11" s="253">
        <f t="shared" si="36"/>
        <v>104329.10850493159</v>
      </c>
      <c r="JM11" s="256">
        <v>152375.47600000002</v>
      </c>
      <c r="JN11" s="253">
        <f t="shared" si="37"/>
        <v>169773.09264051923</v>
      </c>
      <c r="JO11" s="256">
        <f t="shared" si="38"/>
        <v>1430597.8444166665</v>
      </c>
      <c r="JP11" s="256">
        <f t="shared" si="38"/>
        <v>1579980.1893504853</v>
      </c>
      <c r="JQ11" s="280">
        <f t="shared" si="9"/>
        <v>4.4594761736246147</v>
      </c>
      <c r="JR11" s="15"/>
      <c r="JS11" s="22"/>
      <c r="JT11" s="15"/>
      <c r="JU11" s="247">
        <v>6</v>
      </c>
      <c r="JV11" s="231">
        <v>6</v>
      </c>
      <c r="JW11" s="15">
        <f t="shared" si="10"/>
        <v>11</v>
      </c>
      <c r="JX11" s="15">
        <f t="shared" si="39"/>
        <v>11</v>
      </c>
      <c r="JY11" s="281">
        <f t="shared" si="11"/>
        <v>35429726</v>
      </c>
      <c r="JZ11" s="281">
        <f t="shared" si="12"/>
        <v>36319418.649541102</v>
      </c>
      <c r="KA11" s="282">
        <f t="shared" si="40"/>
        <v>1</v>
      </c>
      <c r="KB11" s="282">
        <f t="shared" si="41"/>
        <v>1.0251114741768284</v>
      </c>
      <c r="KC11" s="282">
        <f t="shared" si="42"/>
        <v>1.2262590464519862</v>
      </c>
      <c r="KD11" s="231" t="s">
        <v>254</v>
      </c>
      <c r="KE11" s="231"/>
      <c r="KF11" s="232"/>
      <c r="KG11" s="231"/>
      <c r="KH11" s="247">
        <v>6</v>
      </c>
      <c r="KI11" s="231">
        <v>6</v>
      </c>
      <c r="KJ11" s="346" t="str">
        <f t="shared" si="13"/>
        <v>Q3</v>
      </c>
      <c r="KK11" s="284">
        <f t="shared" si="14"/>
        <v>1.2262590464519862</v>
      </c>
      <c r="KL11" s="270">
        <f t="shared" si="43"/>
        <v>0</v>
      </c>
      <c r="KM11" s="270">
        <f t="shared" si="44"/>
        <v>0</v>
      </c>
      <c r="KN11" s="270">
        <f t="shared" si="15"/>
        <v>3849144</v>
      </c>
      <c r="KO11" s="270">
        <f t="shared" si="16"/>
        <v>3999887.1045336337</v>
      </c>
      <c r="KP11" s="270">
        <f t="shared" si="17"/>
        <v>1654494</v>
      </c>
      <c r="KQ11" s="270">
        <f t="shared" si="18"/>
        <v>1684537.0178840864</v>
      </c>
      <c r="KR11" s="270">
        <v>0</v>
      </c>
      <c r="KS11" s="270">
        <f t="shared" si="45"/>
        <v>80201.018569858163</v>
      </c>
      <c r="KT11" s="270">
        <f t="shared" si="19"/>
        <v>1654494</v>
      </c>
      <c r="KU11" s="270">
        <f t="shared" si="19"/>
        <v>1684537.0178840864</v>
      </c>
      <c r="KV11" s="235"/>
      <c r="KW11" s="232"/>
      <c r="KX11" s="231"/>
      <c r="KY11" s="285">
        <f t="shared" si="70"/>
        <v>6</v>
      </c>
      <c r="KZ11" s="286">
        <v>5</v>
      </c>
      <c r="LA11" s="287">
        <f t="shared" si="71"/>
        <v>1</v>
      </c>
      <c r="LB11" s="287">
        <f t="shared" si="71"/>
        <v>1.0251114741768284</v>
      </c>
      <c r="LC11" s="288">
        <v>119.11363112040443</v>
      </c>
      <c r="LD11" s="201">
        <f t="shared" si="72"/>
        <v>377706.18126618431</v>
      </c>
      <c r="LE11" s="288">
        <v>119.11363112040443</v>
      </c>
      <c r="LF11" s="201">
        <f t="shared" si="46"/>
        <v>24252.851181584458</v>
      </c>
      <c r="LG11" s="288">
        <v>119.11363112040443</v>
      </c>
      <c r="LH11" s="201">
        <f t="shared" si="47"/>
        <v>296004.27123134525</v>
      </c>
      <c r="LI11" s="288">
        <v>115.580400056581</v>
      </c>
      <c r="LJ11" s="201">
        <f t="shared" si="48"/>
        <v>420388.72090783191</v>
      </c>
      <c r="LK11" s="288">
        <v>117.061929172885</v>
      </c>
      <c r="LL11" s="201">
        <f t="shared" si="49"/>
        <v>63967.872010853767</v>
      </c>
      <c r="LM11" s="288">
        <v>138.08520978454499</v>
      </c>
      <c r="LN11" s="201">
        <f t="shared" si="50"/>
        <v>28184.066742798823</v>
      </c>
      <c r="LO11" s="288">
        <v>105.221053751493</v>
      </c>
      <c r="LP11" s="201">
        <f t="shared" si="51"/>
        <v>30400.283123993748</v>
      </c>
      <c r="LQ11" s="288">
        <v>110.455373406193</v>
      </c>
      <c r="LR11" s="289">
        <f t="shared" si="52"/>
        <v>157892.72724301103</v>
      </c>
      <c r="LS11" s="290">
        <f t="shared" si="53"/>
        <v>1280599.9575443449</v>
      </c>
      <c r="LT11" s="290">
        <f t="shared" si="73"/>
        <v>1398796.9737076033</v>
      </c>
      <c r="LU11" s="23"/>
      <c r="LV11" s="244"/>
      <c r="LW11" s="15"/>
      <c r="LX11" s="247">
        <v>6</v>
      </c>
      <c r="LY11" s="291">
        <v>6</v>
      </c>
      <c r="LZ11" s="256">
        <f t="shared" si="20"/>
        <v>1442503.7574</v>
      </c>
      <c r="MA11" s="256">
        <f t="shared" si="20"/>
        <v>1654494</v>
      </c>
      <c r="MB11" s="253">
        <f t="shared" si="21"/>
        <v>1684537.0178840864</v>
      </c>
      <c r="MC11" s="256">
        <f t="shared" si="22"/>
        <v>1430597.8444166665</v>
      </c>
      <c r="MD11" s="256">
        <f t="shared" si="22"/>
        <v>1579980.1893504853</v>
      </c>
      <c r="ME11" s="253">
        <f t="shared" si="54"/>
        <v>1937465.0004059547</v>
      </c>
      <c r="MF11" s="256">
        <f t="shared" si="55"/>
        <v>11905.912983333459</v>
      </c>
      <c r="MG11" s="256">
        <f>MA11-MD11</f>
        <v>74513.810649514664</v>
      </c>
      <c r="MH11" s="256">
        <f t="shared" si="55"/>
        <v>-252927.98252186831</v>
      </c>
      <c r="MI11" s="15"/>
      <c r="MJ11" s="22"/>
      <c r="MK11" s="15"/>
      <c r="ML11" s="247">
        <f>ML10+1</f>
        <v>6</v>
      </c>
      <c r="MM11" s="257" t="s">
        <v>217</v>
      </c>
      <c r="MN11" s="372">
        <v>5.3900000000000003E-2</v>
      </c>
      <c r="MO11" s="15"/>
      <c r="MP11" s="22"/>
      <c r="MQ11" s="15"/>
      <c r="MR11" s="193">
        <f>MR10+1</f>
        <v>5</v>
      </c>
      <c r="MS11" s="299" t="s">
        <v>210</v>
      </c>
      <c r="MT11" s="200">
        <v>4822773.09</v>
      </c>
      <c r="MU11" s="292">
        <f t="shared" si="56"/>
        <v>0.22082131694823121</v>
      </c>
      <c r="MV11" s="17"/>
      <c r="MW11" s="293">
        <f>MT11</f>
        <v>4822773.09</v>
      </c>
      <c r="MX11" s="292">
        <f t="shared" si="57"/>
        <v>0.22082131694823121</v>
      </c>
      <c r="MY11" s="15"/>
      <c r="MZ11" s="22"/>
      <c r="NA11" s="15"/>
      <c r="NB11" s="193">
        <f t="shared" si="84"/>
        <v>5</v>
      </c>
      <c r="NC11" s="299" t="str">
        <f t="shared" si="58"/>
        <v>Depot Viability Handling Commissions</v>
      </c>
      <c r="ND11" s="200">
        <v>4827046.4550000001</v>
      </c>
      <c r="NE11" s="200">
        <f>MW11</f>
        <v>4822773.09</v>
      </c>
      <c r="NF11" s="200">
        <f t="shared" si="75"/>
        <v>-4273.3650000002235</v>
      </c>
      <c r="NG11" s="307">
        <f t="shared" si="76"/>
        <v>-8.8529601689947351E-4</v>
      </c>
      <c r="NH11" s="15"/>
      <c r="NI11" s="22"/>
      <c r="NJ11" s="15"/>
    </row>
    <row r="12" spans="1:374" ht="17.25" thickBot="1" x14ac:dyDescent="0.35">
      <c r="A12" s="17"/>
      <c r="B12" s="177">
        <f>B11+1</f>
        <v>7</v>
      </c>
      <c r="C12" s="195" t="s">
        <v>218</v>
      </c>
      <c r="D12" s="194"/>
      <c r="E12" s="196"/>
      <c r="F12" s="293">
        <f>F9+F10+F11</f>
        <v>110405938.53159995</v>
      </c>
      <c r="G12" s="222">
        <f t="shared" si="23"/>
        <v>5.4123287588874414</v>
      </c>
      <c r="H12" s="293">
        <f>H9+H10+H11</f>
        <v>105294258.01639998</v>
      </c>
      <c r="I12" s="219">
        <f t="shared" si="24"/>
        <v>5.1408274242675063</v>
      </c>
      <c r="J12" s="201">
        <f t="shared" si="59"/>
        <v>-5111680.5151999742</v>
      </c>
      <c r="K12" s="293">
        <f>K9+K10+K11</f>
        <v>105591380.09906803</v>
      </c>
      <c r="L12" s="219">
        <f t="shared" si="25"/>
        <v>4.9561418462501567</v>
      </c>
      <c r="M12" s="201">
        <f t="shared" si="60"/>
        <v>297122.08266805112</v>
      </c>
      <c r="N12" s="293">
        <f>N9+N10+N11</f>
        <v>106708338.18652689</v>
      </c>
      <c r="O12" s="219">
        <f t="shared" si="26"/>
        <v>4.8858769276466418</v>
      </c>
      <c r="P12" s="201">
        <f t="shared" si="61"/>
        <v>1116958.0874588639</v>
      </c>
      <c r="Q12" s="293">
        <f t="shared" si="62"/>
        <v>-3697600.3450730592</v>
      </c>
      <c r="R12" s="220">
        <f t="shared" si="63"/>
        <v>-9.7269004654664926E-2</v>
      </c>
      <c r="S12" s="15"/>
      <c r="T12" s="22"/>
      <c r="U12" s="15"/>
      <c r="V12" s="19">
        <f t="shared" si="64"/>
        <v>5</v>
      </c>
      <c r="W12" s="373" t="s">
        <v>131</v>
      </c>
      <c r="X12" s="256">
        <f>X10-X7</f>
        <v>-987603.90876666678</v>
      </c>
      <c r="Y12" s="256">
        <f t="shared" ref="Y12:AA12" si="87">Y10-Y7</f>
        <v>-1531489.2555333329</v>
      </c>
      <c r="Z12" s="256">
        <f t="shared" si="87"/>
        <v>2354973.9134999998</v>
      </c>
      <c r="AA12" s="256">
        <f t="shared" si="87"/>
        <v>-164119.25079999864</v>
      </c>
      <c r="AB12" s="256"/>
      <c r="AC12" s="22"/>
      <c r="AD12" s="15"/>
      <c r="AE12" s="296">
        <f t="shared" si="78"/>
        <v>6</v>
      </c>
      <c r="AF12" s="299" t="s">
        <v>183</v>
      </c>
      <c r="AG12" s="300">
        <f>AG11*3600/$H$24</f>
        <v>3.1244918840260638</v>
      </c>
      <c r="AH12" s="300">
        <f>AH11*3600/$H$24</f>
        <v>0.16995368423859103</v>
      </c>
      <c r="AI12" s="300">
        <f>AI11*3600/$H$24</f>
        <v>0.94089487402689442</v>
      </c>
      <c r="AJ12" s="15"/>
      <c r="AK12" s="374"/>
      <c r="AL12" s="15"/>
      <c r="AM12" s="193">
        <v>7</v>
      </c>
      <c r="AN12" s="194"/>
      <c r="AO12" s="192" t="s">
        <v>219</v>
      </c>
      <c r="AP12" s="17"/>
      <c r="AQ12" s="196"/>
      <c r="AR12" s="302"/>
      <c r="AS12" s="303"/>
      <c r="AT12" s="304"/>
      <c r="AU12" s="302"/>
      <c r="AV12" s="303"/>
      <c r="AW12" s="294"/>
      <c r="AX12" s="304"/>
      <c r="AY12" s="302"/>
      <c r="AZ12" s="375"/>
      <c r="BA12" s="294"/>
      <c r="BB12" s="304"/>
      <c r="BC12" s="302"/>
      <c r="BD12" s="375"/>
      <c r="BE12" s="294"/>
      <c r="BF12" s="304"/>
      <c r="BG12" s="302"/>
      <c r="BH12" s="375"/>
      <c r="BI12" s="294"/>
      <c r="BJ12" s="304"/>
      <c r="BK12" s="302"/>
      <c r="BL12" s="375"/>
      <c r="BM12" s="294"/>
      <c r="BN12" s="304"/>
      <c r="BO12" s="302"/>
      <c r="BP12" s="375"/>
      <c r="BQ12" s="294"/>
      <c r="BR12" s="304"/>
      <c r="BS12" s="17"/>
      <c r="BT12" s="17"/>
      <c r="BU12" s="17"/>
      <c r="BV12" s="293"/>
      <c r="BW12" s="305"/>
      <c r="BX12" s="305"/>
      <c r="BY12" s="293"/>
      <c r="BZ12" s="305"/>
      <c r="CA12" s="305"/>
      <c r="CB12" s="306"/>
      <c r="CC12" s="376"/>
      <c r="CD12" s="15"/>
      <c r="CE12" s="22"/>
      <c r="CF12" s="15"/>
      <c r="CG12" s="15"/>
      <c r="CH12" s="15"/>
      <c r="CI12" s="15"/>
      <c r="CJ12" s="202"/>
      <c r="CK12" s="15"/>
      <c r="CL12" s="15"/>
      <c r="CM12" s="15"/>
      <c r="CN12" s="15"/>
      <c r="CO12" s="15"/>
      <c r="CP12" s="15"/>
      <c r="CQ12" s="258"/>
      <c r="CR12" s="26"/>
      <c r="CS12" s="15"/>
      <c r="CT12" s="247"/>
      <c r="CU12" s="365"/>
      <c r="CV12" s="25"/>
      <c r="CW12" s="15"/>
      <c r="CX12" s="25"/>
      <c r="CY12" s="15"/>
      <c r="CZ12" s="15"/>
      <c r="DA12" s="15"/>
      <c r="DB12" s="26"/>
      <c r="DC12" s="15"/>
      <c r="DD12" s="15"/>
      <c r="DE12" s="15"/>
      <c r="DF12" s="15"/>
      <c r="DG12" s="23"/>
      <c r="DH12" s="15"/>
      <c r="DI12" s="15"/>
      <c r="DJ12" s="15"/>
      <c r="DK12" s="22"/>
      <c r="DL12" s="15"/>
      <c r="DM12" s="377">
        <v>7</v>
      </c>
      <c r="DN12" s="378" t="s">
        <v>70</v>
      </c>
      <c r="DO12" s="379">
        <f t="shared" ref="DO12:DV12" si="88">SUM(DO7:DO11)</f>
        <v>3300800.2342000003</v>
      </c>
      <c r="DP12" s="379">
        <f t="shared" si="88"/>
        <v>5244402.1258999994</v>
      </c>
      <c r="DQ12" s="379">
        <f t="shared" si="88"/>
        <v>15155076.85</v>
      </c>
      <c r="DR12" s="380">
        <f t="shared" si="88"/>
        <v>23700279.210100003</v>
      </c>
      <c r="DS12" s="379">
        <f t="shared" si="88"/>
        <v>3684604.8499999996</v>
      </c>
      <c r="DT12" s="379">
        <f t="shared" si="88"/>
        <v>5814168.4000000004</v>
      </c>
      <c r="DU12" s="379">
        <f t="shared" si="88"/>
        <v>9768295.5</v>
      </c>
      <c r="DV12" s="379">
        <f t="shared" si="88"/>
        <v>19267068.75</v>
      </c>
      <c r="DW12" s="15"/>
      <c r="DX12" s="22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23"/>
      <c r="EK12" s="319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23"/>
      <c r="FA12" s="319"/>
      <c r="FB12" s="15"/>
      <c r="FC12" s="193">
        <f t="shared" si="82"/>
        <v>7</v>
      </c>
      <c r="FD12" s="317"/>
      <c r="FE12" s="318" t="s">
        <v>220</v>
      </c>
      <c r="FF12" s="200">
        <v>107146.20049999996</v>
      </c>
      <c r="FG12" s="200">
        <v>159254.47999999998</v>
      </c>
      <c r="FH12" s="200">
        <v>251273.39000000007</v>
      </c>
      <c r="FI12" s="201">
        <f t="shared" si="29"/>
        <v>517674.07050000003</v>
      </c>
      <c r="FJ12" s="200">
        <v>107146.20049999996</v>
      </c>
      <c r="FK12" s="200">
        <v>161687.14999999997</v>
      </c>
      <c r="FL12" s="200">
        <v>251273.39000000007</v>
      </c>
      <c r="FM12" s="200">
        <v>520106.74050000001</v>
      </c>
      <c r="FN12" s="200">
        <v>520106.74050000001</v>
      </c>
      <c r="FO12" s="23"/>
      <c r="FP12" s="319"/>
      <c r="FQ12" s="15"/>
      <c r="FR12" s="193">
        <v>7</v>
      </c>
      <c r="FS12" s="196" t="s">
        <v>221</v>
      </c>
      <c r="FT12" s="200">
        <v>0</v>
      </c>
      <c r="FU12" s="200">
        <v>0</v>
      </c>
      <c r="FV12" s="200">
        <v>0</v>
      </c>
      <c r="FW12" s="201">
        <v>0</v>
      </c>
      <c r="FX12" s="200">
        <v>0</v>
      </c>
      <c r="FY12" s="200">
        <v>0</v>
      </c>
      <c r="FZ12" s="200">
        <v>0</v>
      </c>
      <c r="GA12" s="201">
        <f t="shared" si="85"/>
        <v>0</v>
      </c>
      <c r="GB12" s="23"/>
      <c r="GC12" s="211"/>
      <c r="GD12" s="15"/>
      <c r="GE12" s="377">
        <v>7</v>
      </c>
      <c r="GF12" s="381" t="s">
        <v>87</v>
      </c>
      <c r="GG12" s="379">
        <f t="shared" ref="GG12:GN12" si="89">SUM(GG6:GG11)</f>
        <v>0</v>
      </c>
      <c r="GH12" s="379">
        <f t="shared" si="89"/>
        <v>2293.54</v>
      </c>
      <c r="GI12" s="379">
        <f t="shared" si="89"/>
        <v>0</v>
      </c>
      <c r="GJ12" s="380">
        <f t="shared" si="89"/>
        <v>2293.54</v>
      </c>
      <c r="GK12" s="379">
        <f t="shared" si="89"/>
        <v>0</v>
      </c>
      <c r="GL12" s="379">
        <f t="shared" si="89"/>
        <v>0</v>
      </c>
      <c r="GM12" s="379">
        <f t="shared" si="89"/>
        <v>0</v>
      </c>
      <c r="GN12" s="380">
        <f t="shared" si="89"/>
        <v>0</v>
      </c>
      <c r="GO12" s="23"/>
      <c r="GP12" s="211"/>
      <c r="GQ12" s="15"/>
      <c r="GR12" s="193">
        <v>7</v>
      </c>
      <c r="GS12" s="196" t="s">
        <v>222</v>
      </c>
      <c r="GT12" s="200">
        <f>FT14</f>
        <v>684680.01</v>
      </c>
      <c r="GU12" s="200">
        <f t="shared" ref="GU12:GV12" si="90">FU14</f>
        <v>1124294.33</v>
      </c>
      <c r="GV12" s="200">
        <f t="shared" si="90"/>
        <v>2128549.3199999998</v>
      </c>
      <c r="GW12" s="201">
        <f t="shared" ref="GW12:GW13" si="91">SUM(GT12:GV12)</f>
        <v>3937523.66</v>
      </c>
      <c r="GX12" s="200">
        <f>FX14</f>
        <v>0</v>
      </c>
      <c r="GY12" s="200">
        <f t="shared" ref="GY12:GZ12" si="92">FY14</f>
        <v>0</v>
      </c>
      <c r="GZ12" s="200">
        <f t="shared" si="92"/>
        <v>0</v>
      </c>
      <c r="HA12" s="200">
        <f t="shared" ref="HA12" si="93">SUM(GX12:GZ12)</f>
        <v>0</v>
      </c>
      <c r="HB12" s="23"/>
      <c r="HC12" s="211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22"/>
      <c r="HQ12" s="15"/>
      <c r="HR12" s="15"/>
      <c r="HS12" s="193">
        <v>7</v>
      </c>
      <c r="HT12" s="216">
        <v>7</v>
      </c>
      <c r="HU12" s="216">
        <v>10</v>
      </c>
      <c r="HV12" s="216">
        <v>9</v>
      </c>
      <c r="HW12" s="217">
        <v>38023969</v>
      </c>
      <c r="HX12" s="217">
        <v>34580347</v>
      </c>
      <c r="HY12" s="219">
        <f t="shared" si="5"/>
        <v>0.9</v>
      </c>
      <c r="HZ12" s="219">
        <f t="shared" si="6"/>
        <v>0.90943549317537054</v>
      </c>
      <c r="IA12" s="220">
        <v>1</v>
      </c>
      <c r="IB12" s="220">
        <v>0</v>
      </c>
      <c r="IC12" s="220">
        <v>0</v>
      </c>
      <c r="ID12" s="15"/>
      <c r="IE12" s="22"/>
      <c r="IF12" s="15"/>
      <c r="IG12" s="225">
        <v>7</v>
      </c>
      <c r="IH12" s="226">
        <v>7</v>
      </c>
      <c r="II12" s="222">
        <f t="shared" si="7"/>
        <v>0.90943549317537054</v>
      </c>
      <c r="IJ12" s="200">
        <v>975</v>
      </c>
      <c r="IK12" s="201">
        <f t="shared" si="30"/>
        <v>886.6996058459863</v>
      </c>
      <c r="IL12" s="200">
        <v>4969245</v>
      </c>
      <c r="IM12" s="201">
        <v>3773457</v>
      </c>
      <c r="IN12" s="200">
        <v>2260795.4317000001</v>
      </c>
      <c r="IO12" s="201">
        <v>1626192</v>
      </c>
      <c r="IP12" s="200">
        <f t="shared" si="31"/>
        <v>2261770.4317000001</v>
      </c>
      <c r="IQ12" s="200">
        <f t="shared" si="31"/>
        <v>1627078.6996058461</v>
      </c>
      <c r="IR12" s="223"/>
      <c r="IS12" s="224"/>
      <c r="IT12" s="223"/>
      <c r="IU12" s="225">
        <v>7</v>
      </c>
      <c r="IV12" s="226">
        <v>7</v>
      </c>
      <c r="IW12" s="227">
        <f t="shared" si="8"/>
        <v>0.9</v>
      </c>
      <c r="IX12" s="228">
        <f t="shared" si="8"/>
        <v>0.90943549317537054</v>
      </c>
      <c r="IY12" s="200">
        <v>857834.30310536805</v>
      </c>
      <c r="IZ12" s="201">
        <f t="shared" si="69"/>
        <v>780144.96250738064</v>
      </c>
      <c r="JA12" s="200">
        <v>73913.858500000002</v>
      </c>
      <c r="JB12" s="201">
        <f t="shared" si="32"/>
        <v>67219.886357442054</v>
      </c>
      <c r="JC12" s="200">
        <v>366382.92829463194</v>
      </c>
      <c r="JD12" s="201">
        <f t="shared" si="33"/>
        <v>329744.63546516874</v>
      </c>
      <c r="JE12" s="200">
        <v>576020.9</v>
      </c>
      <c r="JF12" s="201">
        <v>509720.9</v>
      </c>
      <c r="JG12" s="200">
        <v>85236.35900000004</v>
      </c>
      <c r="JH12" s="201">
        <f t="shared" si="34"/>
        <v>77516.970183637968</v>
      </c>
      <c r="JI12" s="200">
        <v>53137.959000000017</v>
      </c>
      <c r="JJ12" s="201">
        <f t="shared" si="35"/>
        <v>48325.545949497639</v>
      </c>
      <c r="JK12" s="200">
        <v>27096.335999999999</v>
      </c>
      <c r="JL12" s="201">
        <f t="shared" si="36"/>
        <v>24642.369693405548</v>
      </c>
      <c r="JM12" s="200">
        <v>270698.85505000007</v>
      </c>
      <c r="JN12" s="201">
        <f t="shared" si="37"/>
        <v>246183.14674440495</v>
      </c>
      <c r="JO12" s="200">
        <f t="shared" si="38"/>
        <v>2310321.4989499995</v>
      </c>
      <c r="JP12" s="200">
        <f t="shared" si="38"/>
        <v>2083498.4169009374</v>
      </c>
      <c r="JQ12" s="229">
        <f t="shared" si="9"/>
        <v>6.0250940133739475</v>
      </c>
      <c r="JR12" s="15"/>
      <c r="JS12" s="22"/>
      <c r="JT12" s="15"/>
      <c r="JU12" s="193">
        <v>7</v>
      </c>
      <c r="JV12" s="216">
        <v>7</v>
      </c>
      <c r="JW12" s="17">
        <f t="shared" si="10"/>
        <v>9</v>
      </c>
      <c r="JX12" s="17">
        <f t="shared" si="39"/>
        <v>9</v>
      </c>
      <c r="JY12" s="199">
        <f t="shared" si="11"/>
        <v>34580347</v>
      </c>
      <c r="JZ12" s="199">
        <f t="shared" si="12"/>
        <v>35448710.490716264</v>
      </c>
      <c r="KA12" s="230">
        <f t="shared" si="40"/>
        <v>1</v>
      </c>
      <c r="KB12" s="230">
        <f t="shared" si="41"/>
        <v>1.0251114741768284</v>
      </c>
      <c r="KC12" s="230">
        <f t="shared" si="42"/>
        <v>1.2363241419603894</v>
      </c>
      <c r="KD12" s="216" t="s">
        <v>254</v>
      </c>
      <c r="KE12" s="231"/>
      <c r="KF12" s="232"/>
      <c r="KG12" s="231"/>
      <c r="KH12" s="193">
        <v>7</v>
      </c>
      <c r="KI12" s="216">
        <v>7</v>
      </c>
      <c r="KJ12" s="233" t="str">
        <f t="shared" si="13"/>
        <v>Q3</v>
      </c>
      <c r="KK12" s="234">
        <f t="shared" si="14"/>
        <v>1.2363241419603894</v>
      </c>
      <c r="KL12" s="200">
        <f t="shared" si="43"/>
        <v>886.6996058459863</v>
      </c>
      <c r="KM12" s="200">
        <f t="shared" si="44"/>
        <v>1096.2481293741546</v>
      </c>
      <c r="KN12" s="200">
        <f t="shared" si="15"/>
        <v>3773457</v>
      </c>
      <c r="KO12" s="200">
        <f t="shared" si="16"/>
        <v>3903995.307093211</v>
      </c>
      <c r="KP12" s="200">
        <f t="shared" si="17"/>
        <v>1626192</v>
      </c>
      <c r="KQ12" s="200">
        <f t="shared" si="18"/>
        <v>1644152.5574535043</v>
      </c>
      <c r="KR12" s="200">
        <v>0</v>
      </c>
      <c r="KS12" s="200">
        <f t="shared" si="45"/>
        <v>78278.309346765454</v>
      </c>
      <c r="KT12" s="200">
        <f t="shared" si="19"/>
        <v>1627078.6996058461</v>
      </c>
      <c r="KU12" s="200">
        <f t="shared" si="19"/>
        <v>1645248.8055828784</v>
      </c>
      <c r="KV12" s="235"/>
      <c r="KW12" s="232"/>
      <c r="KX12" s="231"/>
      <c r="KY12" s="276">
        <f t="shared" si="70"/>
        <v>7</v>
      </c>
      <c r="KZ12" s="277">
        <v>6</v>
      </c>
      <c r="LA12" s="321">
        <f t="shared" si="71"/>
        <v>1</v>
      </c>
      <c r="LB12" s="321">
        <f t="shared" si="71"/>
        <v>1.0251114741768284</v>
      </c>
      <c r="LC12" s="322">
        <v>97.871738014620576</v>
      </c>
      <c r="LD12" s="253">
        <f t="shared" si="72"/>
        <v>576105.78265727416</v>
      </c>
      <c r="LE12" s="322">
        <v>97.871738014620576</v>
      </c>
      <c r="LF12" s="253">
        <f t="shared" si="46"/>
        <v>136027.92094524266</v>
      </c>
      <c r="LG12" s="322">
        <v>97.871738014620576</v>
      </c>
      <c r="LH12" s="253">
        <f t="shared" si="47"/>
        <v>409252.83091968787</v>
      </c>
      <c r="LI12" s="322">
        <v>113.283800212451</v>
      </c>
      <c r="LJ12" s="253">
        <f t="shared" si="48"/>
        <v>450350.81757553288</v>
      </c>
      <c r="LK12" s="322">
        <v>114.530871148214</v>
      </c>
      <c r="LL12" s="253">
        <f t="shared" si="49"/>
        <v>23494.620481529862</v>
      </c>
      <c r="LM12" s="322">
        <v>133.31173389491801</v>
      </c>
      <c r="LN12" s="253">
        <f t="shared" si="50"/>
        <v>41045.218807878737</v>
      </c>
      <c r="LO12" s="322">
        <v>103.218284594742</v>
      </c>
      <c r="LP12" s="253">
        <f t="shared" si="51"/>
        <v>111879.26858326695</v>
      </c>
      <c r="LQ12" s="322">
        <v>109.79963570127499</v>
      </c>
      <c r="LR12" s="253">
        <f t="shared" si="52"/>
        <v>189308.54043554133</v>
      </c>
      <c r="LS12" s="256">
        <f t="shared" si="53"/>
        <v>1579980.1893504853</v>
      </c>
      <c r="LT12" s="256">
        <f t="shared" si="73"/>
        <v>1937465.0004059547</v>
      </c>
      <c r="LU12" s="23"/>
      <c r="LV12" s="244"/>
      <c r="LW12" s="15"/>
      <c r="LX12" s="193">
        <v>7</v>
      </c>
      <c r="LY12" s="245">
        <v>7</v>
      </c>
      <c r="LZ12" s="200">
        <f t="shared" si="20"/>
        <v>2261770.4317000001</v>
      </c>
      <c r="MA12" s="200">
        <f t="shared" si="20"/>
        <v>1627078.6996058461</v>
      </c>
      <c r="MB12" s="201">
        <f t="shared" si="21"/>
        <v>1645248.8055828784</v>
      </c>
      <c r="MC12" s="200">
        <f t="shared" si="22"/>
        <v>2310321.4989499995</v>
      </c>
      <c r="MD12" s="200">
        <f t="shared" si="22"/>
        <v>2083498.4169009374</v>
      </c>
      <c r="ME12" s="201">
        <f t="shared" si="54"/>
        <v>2575879.392550881</v>
      </c>
      <c r="MF12" s="200">
        <f t="shared" si="55"/>
        <v>-48551.067249999382</v>
      </c>
      <c r="MG12" s="200">
        <f>MA12-MD12</f>
        <v>-456419.71729509137</v>
      </c>
      <c r="MH12" s="200">
        <f t="shared" si="55"/>
        <v>-930630.58696800261</v>
      </c>
      <c r="MI12" s="15"/>
      <c r="MJ12" s="22"/>
      <c r="MK12" s="15"/>
      <c r="ML12" s="193">
        <f t="shared" si="74"/>
        <v>7</v>
      </c>
      <c r="MM12" s="323" t="s">
        <v>223</v>
      </c>
      <c r="MN12" s="324">
        <f>MN9/(1-MN11)</f>
        <v>378737289.91365427</v>
      </c>
      <c r="MO12" s="15"/>
      <c r="MP12" s="22"/>
      <c r="MQ12" s="15"/>
      <c r="MR12" s="247">
        <f>MR11+1</f>
        <v>6</v>
      </c>
      <c r="MS12" s="356" t="s">
        <v>218</v>
      </c>
      <c r="MT12" s="382">
        <f>N12</f>
        <v>106708338.18652689</v>
      </c>
      <c r="MU12" s="383">
        <f t="shared" si="56"/>
        <v>4.8858769276466418</v>
      </c>
      <c r="MV12" s="362"/>
      <c r="MW12" s="363">
        <f>MW9+MW10+MW11</f>
        <v>138254119.52093697</v>
      </c>
      <c r="MX12" s="383">
        <f t="shared" si="57"/>
        <v>6.330270194431117</v>
      </c>
      <c r="MY12" s="15"/>
      <c r="MZ12" s="22"/>
      <c r="NA12" s="15"/>
      <c r="NB12" s="247">
        <f t="shared" si="84"/>
        <v>6</v>
      </c>
      <c r="NC12" s="356" t="str">
        <f t="shared" si="58"/>
        <v>Net Revenue</v>
      </c>
      <c r="ND12" s="382">
        <v>109331733.05602346</v>
      </c>
      <c r="NE12" s="382">
        <f>MT12</f>
        <v>106708338.18652689</v>
      </c>
      <c r="NF12" s="382">
        <f t="shared" si="75"/>
        <v>-2623394.869496569</v>
      </c>
      <c r="NG12" s="384">
        <f t="shared" si="76"/>
        <v>-2.3994816474301166E-2</v>
      </c>
      <c r="NH12" s="15"/>
      <c r="NI12" s="22"/>
      <c r="NJ12" s="15"/>
    </row>
    <row r="13" spans="1:374" x14ac:dyDescent="0.3">
      <c r="A13" s="15"/>
      <c r="B13" s="131">
        <f t="shared" si="77"/>
        <v>8</v>
      </c>
      <c r="C13" s="10" t="s">
        <v>219</v>
      </c>
      <c r="D13" s="15"/>
      <c r="E13" s="249"/>
      <c r="F13" s="250"/>
      <c r="G13" s="251"/>
      <c r="H13" s="250"/>
      <c r="I13" s="252"/>
      <c r="J13" s="253"/>
      <c r="K13" s="250"/>
      <c r="L13" s="252"/>
      <c r="M13" s="253"/>
      <c r="N13" s="250"/>
      <c r="O13" s="252"/>
      <c r="P13" s="253"/>
      <c r="Q13" s="250"/>
      <c r="R13" s="254"/>
      <c r="S13" s="15"/>
      <c r="T13" s="22"/>
      <c r="U13" s="15"/>
      <c r="V13" s="186"/>
      <c r="W13" s="187" t="s">
        <v>27</v>
      </c>
      <c r="X13" s="188"/>
      <c r="Y13" s="189"/>
      <c r="Z13" s="189"/>
      <c r="AA13" s="189"/>
      <c r="AB13" s="190"/>
      <c r="AC13" s="22"/>
      <c r="AD13" s="15"/>
      <c r="AE13" s="326">
        <f t="shared" si="78"/>
        <v>7</v>
      </c>
      <c r="AF13" s="327" t="s">
        <v>192</v>
      </c>
      <c r="AG13" s="385">
        <f>IY26/AG11</f>
        <v>20.074939982147011</v>
      </c>
      <c r="AH13" s="385">
        <f>JA26/AH11</f>
        <v>17.777017637765901</v>
      </c>
      <c r="AI13" s="385">
        <f>JC26/AI11</f>
        <v>32.621424604533523</v>
      </c>
      <c r="AJ13" s="15"/>
      <c r="AK13" s="374"/>
      <c r="AL13" s="15"/>
      <c r="AM13" s="247">
        <v>8</v>
      </c>
      <c r="AN13" s="16"/>
      <c r="AO13" s="15"/>
      <c r="AP13" s="15" t="s">
        <v>45</v>
      </c>
      <c r="AQ13" s="249"/>
      <c r="AR13" s="259">
        <v>12784699.6164</v>
      </c>
      <c r="AS13" s="260">
        <v>1.2467034624748656</v>
      </c>
      <c r="AT13" s="261"/>
      <c r="AU13" s="259">
        <v>13940512.122199997</v>
      </c>
      <c r="AV13" s="260">
        <v>1.2917708159017343</v>
      </c>
      <c r="AW13" s="262">
        <f t="shared" ref="AW13:AW20" si="94">AV13/AS13-1</f>
        <v>3.6149216540559026E-2</v>
      </c>
      <c r="AX13" s="261"/>
      <c r="AY13" s="259">
        <v>16686157.735618668</v>
      </c>
      <c r="AZ13" s="260">
        <v>1.2933634349589591</v>
      </c>
      <c r="BA13" s="262">
        <f t="shared" ref="BA13:BA20" si="95">AZ13/AV13-1</f>
        <v>1.2328959886844792E-3</v>
      </c>
      <c r="BB13" s="261"/>
      <c r="BC13" s="259">
        <v>19121063.134010617</v>
      </c>
      <c r="BD13" s="260">
        <v>1.3002123037527811</v>
      </c>
      <c r="BE13" s="262">
        <f t="shared" ref="BE13:BE20" si="96">BD13/AZ13-1</f>
        <v>5.2953938612307905E-3</v>
      </c>
      <c r="BF13" s="261"/>
      <c r="BG13" s="259">
        <v>21345531.913160004</v>
      </c>
      <c r="BH13" s="260">
        <v>1.4046426840756656</v>
      </c>
      <c r="BI13" s="262">
        <f t="shared" ref="BI13:BI20" si="97">BH13/BD13-1</f>
        <v>8.0317945016724401E-2</v>
      </c>
      <c r="BJ13" s="261"/>
      <c r="BK13" s="259">
        <v>23918047.727200001</v>
      </c>
      <c r="BL13" s="260">
        <v>1.4218898216681388</v>
      </c>
      <c r="BM13" s="262">
        <f t="shared" ref="BM13:BM20" si="98">BL13/BH13-1</f>
        <v>1.2278665448517856E-2</v>
      </c>
      <c r="BN13" s="261"/>
      <c r="BO13" s="259">
        <v>28535397.766300008</v>
      </c>
      <c r="BP13" s="260">
        <v>1.5384698585450844</v>
      </c>
      <c r="BQ13" s="262">
        <f t="shared" ref="BQ13:BQ20" si="99">BP13/BL13-1</f>
        <v>8.1989500944718685E-2</v>
      </c>
      <c r="BR13" s="261"/>
      <c r="BS13" s="15">
        <v>32304174</v>
      </c>
      <c r="BT13" s="15">
        <v>1.65</v>
      </c>
      <c r="BU13" s="15">
        <f t="shared" ref="BU13:BU20" si="100">BT13/BP13-1</f>
        <v>7.2494199893125222E-2</v>
      </c>
      <c r="BV13" s="250">
        <v>36103152.515199989</v>
      </c>
      <c r="BW13" s="263">
        <v>1.8651083200592218</v>
      </c>
      <c r="BX13" s="263">
        <f t="shared" si="65"/>
        <v>0.13036867882377079</v>
      </c>
      <c r="BY13" s="250">
        <f t="shared" ref="BY13:BZ16" si="101">F14</f>
        <v>36687111.743471108</v>
      </c>
      <c r="BZ13" s="263">
        <f t="shared" si="101"/>
        <v>1.7984785294214409</v>
      </c>
      <c r="CA13" s="263">
        <f t="shared" si="66"/>
        <v>-3.5724354409434667E-2</v>
      </c>
      <c r="CB13" s="264">
        <f t="shared" si="67"/>
        <v>1.8696107725839326</v>
      </c>
      <c r="CC13" s="265">
        <f t="shared" si="68"/>
        <v>7.280683779764785E-2</v>
      </c>
      <c r="CD13" s="15"/>
      <c r="CE13" s="22"/>
      <c r="CF13" s="15"/>
      <c r="CG13" s="15"/>
      <c r="CH13" s="15"/>
      <c r="CI13" s="15"/>
      <c r="CJ13" s="15"/>
      <c r="CK13" s="15"/>
      <c r="CL13" s="15"/>
      <c r="CM13" s="15"/>
      <c r="CN13" s="548"/>
      <c r="CO13" s="548"/>
      <c r="CP13" s="15"/>
      <c r="CQ13" s="15"/>
      <c r="CR13" s="22"/>
      <c r="CS13" s="15"/>
      <c r="CT13" s="247"/>
      <c r="CU13" s="365"/>
      <c r="CV13" s="25"/>
      <c r="CW13" s="15"/>
      <c r="CX13" s="25"/>
      <c r="CY13" s="15"/>
      <c r="CZ13" s="15"/>
      <c r="DA13" s="15"/>
      <c r="DB13" s="22"/>
      <c r="DC13" s="15"/>
      <c r="DD13" s="15"/>
      <c r="DE13" s="15"/>
      <c r="DF13" s="15"/>
      <c r="DG13" s="23"/>
      <c r="DH13" s="15"/>
      <c r="DI13" s="15"/>
      <c r="DJ13" s="15"/>
      <c r="DK13" s="22"/>
      <c r="DL13" s="15"/>
      <c r="DM13" s="15"/>
      <c r="DN13" s="24"/>
      <c r="DO13" s="16"/>
      <c r="DP13" s="16"/>
      <c r="DQ13" s="16"/>
      <c r="DR13" s="16"/>
      <c r="DS13" s="16"/>
      <c r="DT13" s="16"/>
      <c r="DU13" s="16"/>
      <c r="DV13" s="16"/>
      <c r="DW13" s="15"/>
      <c r="DX13" s="13"/>
      <c r="DY13" s="15"/>
      <c r="DZ13" s="15"/>
      <c r="EA13" s="15"/>
      <c r="EB13" s="15"/>
      <c r="EC13" s="15"/>
      <c r="ED13" s="15"/>
      <c r="EE13" s="258"/>
      <c r="EF13" s="15"/>
      <c r="EG13" s="15"/>
      <c r="EH13" s="15"/>
      <c r="EI13" s="15"/>
      <c r="EJ13" s="23"/>
      <c r="EK13" s="319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23"/>
      <c r="FA13" s="319"/>
      <c r="FB13" s="15"/>
      <c r="FC13" s="247">
        <f t="shared" si="82"/>
        <v>8</v>
      </c>
      <c r="FD13" s="272"/>
      <c r="FE13" s="273" t="s">
        <v>224</v>
      </c>
      <c r="FF13" s="256">
        <v>245698.69529999996</v>
      </c>
      <c r="FG13" s="256">
        <v>425251.67</v>
      </c>
      <c r="FH13" s="256">
        <v>770855.24000000011</v>
      </c>
      <c r="FI13" s="253">
        <f t="shared" si="29"/>
        <v>1441805.6052999999</v>
      </c>
      <c r="FJ13" s="256">
        <v>245698.69529999996</v>
      </c>
      <c r="FK13" s="256">
        <v>432116.15</v>
      </c>
      <c r="FL13" s="256">
        <v>770855.24000000011</v>
      </c>
      <c r="FM13" s="256">
        <v>1448670.0853000002</v>
      </c>
      <c r="FN13" s="256">
        <v>1448670.0853000002</v>
      </c>
      <c r="FO13" s="23"/>
      <c r="FP13" s="319"/>
      <c r="FQ13" s="15"/>
      <c r="FR13" s="366">
        <v>8</v>
      </c>
      <c r="FS13" s="386" t="s">
        <v>225</v>
      </c>
      <c r="FT13" s="256">
        <v>0</v>
      </c>
      <c r="FU13" s="256">
        <v>109</v>
      </c>
      <c r="FV13" s="256">
        <v>33144.119999999995</v>
      </c>
      <c r="FW13" s="253">
        <v>33253.119999999995</v>
      </c>
      <c r="FX13" s="256">
        <v>0</v>
      </c>
      <c r="FY13" s="256">
        <v>0</v>
      </c>
      <c r="FZ13" s="256">
        <v>0</v>
      </c>
      <c r="GA13" s="253">
        <f t="shared" si="1"/>
        <v>0</v>
      </c>
      <c r="GB13" s="15"/>
      <c r="GC13" s="211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211"/>
      <c r="GQ13" s="15"/>
      <c r="GR13" s="366">
        <v>8</v>
      </c>
      <c r="GS13" s="386" t="s">
        <v>226</v>
      </c>
      <c r="GT13" s="256">
        <f>GG12</f>
        <v>0</v>
      </c>
      <c r="GU13" s="256">
        <f t="shared" ref="GU13:GV13" si="102">GH12</f>
        <v>2293.54</v>
      </c>
      <c r="GV13" s="256">
        <f t="shared" si="102"/>
        <v>0</v>
      </c>
      <c r="GW13" s="253">
        <f t="shared" si="91"/>
        <v>2293.54</v>
      </c>
      <c r="GX13" s="256">
        <f>GK12</f>
        <v>0</v>
      </c>
      <c r="GY13" s="256">
        <f t="shared" ref="GY13:HA13" si="103">GL12</f>
        <v>0</v>
      </c>
      <c r="GZ13" s="256">
        <f t="shared" si="103"/>
        <v>0</v>
      </c>
      <c r="HA13" s="256">
        <f t="shared" si="103"/>
        <v>0</v>
      </c>
      <c r="HB13" s="15"/>
      <c r="HC13" s="211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22"/>
      <c r="HQ13" s="15"/>
      <c r="HR13" s="15"/>
      <c r="HS13" s="247">
        <v>8</v>
      </c>
      <c r="HT13" s="231">
        <v>8</v>
      </c>
      <c r="HU13" s="231">
        <v>10</v>
      </c>
      <c r="HV13" s="231">
        <v>10</v>
      </c>
      <c r="HW13" s="258">
        <v>43790142</v>
      </c>
      <c r="HX13" s="258">
        <v>44472118</v>
      </c>
      <c r="HY13" s="252">
        <f t="shared" si="5"/>
        <v>1</v>
      </c>
      <c r="HZ13" s="252">
        <f t="shared" si="6"/>
        <v>1.0155737334672266</v>
      </c>
      <c r="IA13" s="254">
        <v>1</v>
      </c>
      <c r="IB13" s="254">
        <v>0</v>
      </c>
      <c r="IC13" s="254">
        <v>0</v>
      </c>
      <c r="ID13" s="15"/>
      <c r="IE13" s="22"/>
      <c r="IF13" s="15"/>
      <c r="IG13" s="276">
        <v>8</v>
      </c>
      <c r="IH13" s="277">
        <v>8</v>
      </c>
      <c r="II13" s="251">
        <f t="shared" si="7"/>
        <v>1.0155737334672266</v>
      </c>
      <c r="IJ13" s="256">
        <v>0</v>
      </c>
      <c r="IK13" s="253">
        <f t="shared" si="30"/>
        <v>0</v>
      </c>
      <c r="IL13" s="256">
        <v>4796443</v>
      </c>
      <c r="IM13" s="253">
        <v>4864309</v>
      </c>
      <c r="IN13" s="256">
        <v>2114712.2382999999</v>
      </c>
      <c r="IO13" s="253">
        <v>2095037</v>
      </c>
      <c r="IP13" s="256">
        <f t="shared" si="31"/>
        <v>2114712.2382999999</v>
      </c>
      <c r="IQ13" s="256">
        <f t="shared" si="31"/>
        <v>2095037</v>
      </c>
      <c r="IR13" s="223"/>
      <c r="IS13" s="224"/>
      <c r="IT13" s="223"/>
      <c r="IU13" s="276">
        <v>8</v>
      </c>
      <c r="IV13" s="277">
        <v>8</v>
      </c>
      <c r="IW13" s="278">
        <f t="shared" si="8"/>
        <v>1</v>
      </c>
      <c r="IX13" s="279">
        <f t="shared" si="8"/>
        <v>1.0155737334672266</v>
      </c>
      <c r="IY13" s="256">
        <v>505711.52899478731</v>
      </c>
      <c r="IZ13" s="253">
        <f t="shared" si="69"/>
        <v>513587.34555865574</v>
      </c>
      <c r="JA13" s="256">
        <v>81337.483999999997</v>
      </c>
      <c r="JB13" s="253">
        <f t="shared" si="32"/>
        <v>82604.212296710801</v>
      </c>
      <c r="JC13" s="256">
        <v>412021.09700521268</v>
      </c>
      <c r="JD13" s="253">
        <f t="shared" si="33"/>
        <v>412021.09700521268</v>
      </c>
      <c r="JE13" s="256">
        <v>520306.4</v>
      </c>
      <c r="JF13" s="253">
        <v>520306.4</v>
      </c>
      <c r="JG13" s="256">
        <v>37726.484999999993</v>
      </c>
      <c r="JH13" s="253">
        <f t="shared" si="34"/>
        <v>38314.027222045312</v>
      </c>
      <c r="JI13" s="256">
        <v>57837.512250000007</v>
      </c>
      <c r="JJ13" s="253">
        <f t="shared" si="35"/>
        <v>58738.258250188956</v>
      </c>
      <c r="JK13" s="256">
        <v>24355.35</v>
      </c>
      <c r="JL13" s="253">
        <f t="shared" si="36"/>
        <v>24734.653729401016</v>
      </c>
      <c r="JM13" s="256">
        <v>153124.22230000002</v>
      </c>
      <c r="JN13" s="253">
        <f t="shared" si="37"/>
        <v>155508.93812547656</v>
      </c>
      <c r="JO13" s="256">
        <f t="shared" si="38"/>
        <v>1792420.0795500001</v>
      </c>
      <c r="JP13" s="256">
        <f t="shared" si="38"/>
        <v>1805814.9321876911</v>
      </c>
      <c r="JQ13" s="280">
        <f t="shared" si="9"/>
        <v>4.0605552723791813</v>
      </c>
      <c r="JR13" s="15"/>
      <c r="JS13" s="22"/>
      <c r="JT13" s="15"/>
      <c r="JU13" s="247">
        <v>8</v>
      </c>
      <c r="JV13" s="231">
        <v>8</v>
      </c>
      <c r="JW13" s="15">
        <f t="shared" si="10"/>
        <v>10</v>
      </c>
      <c r="JX13" s="15">
        <f t="shared" si="39"/>
        <v>10</v>
      </c>
      <c r="JY13" s="281">
        <f t="shared" si="11"/>
        <v>44472118</v>
      </c>
      <c r="JZ13" s="281">
        <f t="shared" si="12"/>
        <v>45588878.442745864</v>
      </c>
      <c r="KA13" s="282">
        <f t="shared" si="40"/>
        <v>1</v>
      </c>
      <c r="KB13" s="282">
        <f t="shared" si="41"/>
        <v>1.0251114741768284</v>
      </c>
      <c r="KC13" s="282">
        <f t="shared" si="42"/>
        <v>1.0926331891056444</v>
      </c>
      <c r="KD13" s="231" t="s">
        <v>435</v>
      </c>
      <c r="KE13" s="231"/>
      <c r="KF13" s="232"/>
      <c r="KG13" s="231"/>
      <c r="KH13" s="247">
        <v>8</v>
      </c>
      <c r="KI13" s="231">
        <v>8</v>
      </c>
      <c r="KJ13" s="346" t="str">
        <f t="shared" si="13"/>
        <v>Q4</v>
      </c>
      <c r="KK13" s="284">
        <f t="shared" si="14"/>
        <v>1.0926331891056444</v>
      </c>
      <c r="KL13" s="270">
        <f t="shared" si="43"/>
        <v>0</v>
      </c>
      <c r="KM13" s="270">
        <f t="shared" si="44"/>
        <v>0</v>
      </c>
      <c r="KN13" s="270">
        <f t="shared" si="15"/>
        <v>4864309</v>
      </c>
      <c r="KO13" s="270">
        <f t="shared" si="16"/>
        <v>5020740.2478782386</v>
      </c>
      <c r="KP13" s="270">
        <f t="shared" si="17"/>
        <v>2095037</v>
      </c>
      <c r="KQ13" s="270">
        <f t="shared" si="18"/>
        <v>2114465.3795716399</v>
      </c>
      <c r="KR13" s="270">
        <v>0</v>
      </c>
      <c r="KS13" s="270">
        <f t="shared" si="45"/>
        <v>100669.96175919971</v>
      </c>
      <c r="KT13" s="270">
        <f t="shared" si="19"/>
        <v>2095037</v>
      </c>
      <c r="KU13" s="270">
        <f t="shared" si="19"/>
        <v>2114465.3795716399</v>
      </c>
      <c r="KV13" s="235"/>
      <c r="KW13" s="232"/>
      <c r="KX13" s="231"/>
      <c r="KY13" s="285">
        <f t="shared" si="70"/>
        <v>8</v>
      </c>
      <c r="KZ13" s="286">
        <v>7</v>
      </c>
      <c r="LA13" s="287">
        <f t="shared" si="71"/>
        <v>1</v>
      </c>
      <c r="LB13" s="287">
        <f t="shared" si="71"/>
        <v>1.0251114741768284</v>
      </c>
      <c r="LC13" s="288">
        <v>97.871738014620576</v>
      </c>
      <c r="LD13" s="201">
        <f t="shared" si="72"/>
        <v>1040781.6474620095</v>
      </c>
      <c r="LE13" s="288">
        <v>97.871738014620576</v>
      </c>
      <c r="LF13" s="201">
        <f t="shared" si="46"/>
        <v>89677.210553859986</v>
      </c>
      <c r="LG13" s="288">
        <v>97.871738014620576</v>
      </c>
      <c r="LH13" s="201">
        <f t="shared" si="47"/>
        <v>429132.0597549901</v>
      </c>
      <c r="LI13" s="288">
        <v>113.283800212451</v>
      </c>
      <c r="LJ13" s="201">
        <f t="shared" si="48"/>
        <v>570798.53618610848</v>
      </c>
      <c r="LK13" s="288">
        <v>114.530871148214</v>
      </c>
      <c r="LL13" s="201">
        <f t="shared" si="49"/>
        <v>87140.691217375104</v>
      </c>
      <c r="LM13" s="288">
        <v>133.31173389491801</v>
      </c>
      <c r="LN13" s="201">
        <f t="shared" si="50"/>
        <v>57412.596314828676</v>
      </c>
      <c r="LO13" s="288">
        <v>103.218284594742</v>
      </c>
      <c r="LP13" s="201">
        <f t="shared" si="51"/>
        <v>26425.705509851607</v>
      </c>
      <c r="LQ13" s="288">
        <v>109.79963570127499</v>
      </c>
      <c r="LR13" s="289">
        <f t="shared" si="52"/>
        <v>274510.94555185724</v>
      </c>
      <c r="LS13" s="290">
        <f t="shared" si="53"/>
        <v>2083498.4169009374</v>
      </c>
      <c r="LT13" s="290">
        <f t="shared" si="73"/>
        <v>2575879.392550881</v>
      </c>
      <c r="LU13" s="23"/>
      <c r="LV13" s="244"/>
      <c r="LW13" s="15"/>
      <c r="LX13" s="247">
        <v>8</v>
      </c>
      <c r="LY13" s="291">
        <v>8</v>
      </c>
      <c r="LZ13" s="256">
        <f t="shared" si="20"/>
        <v>2114712.2382999999</v>
      </c>
      <c r="MA13" s="256">
        <f t="shared" si="20"/>
        <v>2095037</v>
      </c>
      <c r="MB13" s="253">
        <f t="shared" si="21"/>
        <v>2114465.3795716399</v>
      </c>
      <c r="MC13" s="256">
        <f t="shared" si="22"/>
        <v>1792420.0795500001</v>
      </c>
      <c r="MD13" s="256">
        <f t="shared" si="22"/>
        <v>1805814.9321876911</v>
      </c>
      <c r="ME13" s="253">
        <f t="shared" si="54"/>
        <v>1973093.3282908299</v>
      </c>
      <c r="MF13" s="256">
        <f t="shared" si="55"/>
        <v>322292.15874999971</v>
      </c>
      <c r="MG13" s="256">
        <f t="shared" si="55"/>
        <v>289222.0678123089</v>
      </c>
      <c r="MH13" s="256">
        <f t="shared" si="55"/>
        <v>141372.05128081003</v>
      </c>
      <c r="MI13" s="15"/>
      <c r="MJ13" s="22"/>
      <c r="MK13" s="15"/>
      <c r="ML13" s="247">
        <f t="shared" si="74"/>
        <v>8</v>
      </c>
      <c r="MM13" s="257" t="s">
        <v>227</v>
      </c>
      <c r="MN13" s="388">
        <f>MN12-MN9</f>
        <v>20413939.926346004</v>
      </c>
      <c r="MO13" s="15"/>
      <c r="MP13" s="22"/>
      <c r="MQ13" s="15"/>
      <c r="MR13" s="193">
        <f t="shared" si="83"/>
        <v>7</v>
      </c>
      <c r="MS13" s="195" t="s">
        <v>219</v>
      </c>
      <c r="MT13" s="200"/>
      <c r="MU13" s="292"/>
      <c r="MV13" s="17"/>
      <c r="MW13" s="293"/>
      <c r="MX13" s="292"/>
      <c r="MY13" s="15"/>
      <c r="MZ13" s="22"/>
      <c r="NA13" s="15"/>
      <c r="NB13" s="193">
        <f t="shared" si="84"/>
        <v>7</v>
      </c>
      <c r="NC13" s="195" t="str">
        <f t="shared" si="58"/>
        <v>Expenses</v>
      </c>
      <c r="ND13" s="200"/>
      <c r="NE13" s="200"/>
      <c r="NF13" s="200"/>
      <c r="NG13" s="307"/>
      <c r="NH13" s="15"/>
      <c r="NI13" s="22"/>
      <c r="NJ13" s="15"/>
    </row>
    <row r="14" spans="1:374" ht="17.25" thickBot="1" x14ac:dyDescent="0.35">
      <c r="A14" s="17"/>
      <c r="B14" s="177">
        <f t="shared" si="77"/>
        <v>9</v>
      </c>
      <c r="C14" s="295"/>
      <c r="D14" s="17" t="s">
        <v>45</v>
      </c>
      <c r="E14" s="196"/>
      <c r="F14" s="293">
        <f>CL9</f>
        <v>36687111.743471108</v>
      </c>
      <c r="G14" s="222">
        <f t="shared" ref="G14:G22" si="104">F14/F$24*100</f>
        <v>1.7984785294214409</v>
      </c>
      <c r="H14" s="293">
        <f>CP9</f>
        <v>35686406.588502981</v>
      </c>
      <c r="I14" s="219">
        <f t="shared" ref="I14:I22" si="105">H14/H$24*100</f>
        <v>1.7423329735146862</v>
      </c>
      <c r="J14" s="201">
        <f t="shared" si="59"/>
        <v>-1000705.1549681276</v>
      </c>
      <c r="K14" s="293">
        <f>IZ26</f>
        <v>37130264.913113631</v>
      </c>
      <c r="L14" s="219">
        <f t="shared" ref="L14:L22" si="106">K14/K$24*100</f>
        <v>1.7427829764662828</v>
      </c>
      <c r="M14" s="201">
        <f t="shared" si="60"/>
        <v>1443858.3246106505</v>
      </c>
      <c r="N14" s="293">
        <f>LD27</f>
        <v>49116182.907737896</v>
      </c>
      <c r="O14" s="219">
        <f t="shared" ref="O14:O22" si="107">N14/N$24*100</f>
        <v>2.2488929067896257</v>
      </c>
      <c r="P14" s="201">
        <f t="shared" si="61"/>
        <v>11985917.994624265</v>
      </c>
      <c r="Q14" s="293">
        <f t="shared" si="62"/>
        <v>12429071.164266787</v>
      </c>
      <c r="R14" s="220">
        <f t="shared" si="63"/>
        <v>0.25044189852690657</v>
      </c>
      <c r="S14" s="15"/>
      <c r="T14" s="22"/>
      <c r="U14" s="15"/>
      <c r="V14" s="19">
        <f>V12+1</f>
        <v>6</v>
      </c>
      <c r="W14" s="255" t="s">
        <v>173</v>
      </c>
      <c r="X14" s="256">
        <f>SUMPRODUCT($MG$6:$MG$25,IA6:IA25)</f>
        <v>-1350350.3325152628</v>
      </c>
      <c r="Y14" s="256">
        <f>SUMPRODUCT($MG$6:$MG$25,IB6:IB25)</f>
        <v>1861122.5606571038</v>
      </c>
      <c r="Z14" s="256">
        <f>SUMPRODUCT($MG$6:$MG$25,IC6:IC25)</f>
        <v>9307554.5461383574</v>
      </c>
      <c r="AA14" s="256">
        <f>SUM(X14:Z14)</f>
        <v>9818326.7742801979</v>
      </c>
      <c r="AB14" s="256"/>
      <c r="AC14" s="22"/>
      <c r="AD14" s="15"/>
      <c r="AE14" s="296">
        <f t="shared" si="78"/>
        <v>8</v>
      </c>
      <c r="AF14" s="192" t="s">
        <v>27</v>
      </c>
      <c r="AG14" s="17"/>
      <c r="AH14" s="17"/>
      <c r="AI14" s="17"/>
      <c r="AJ14" s="15"/>
      <c r="AK14" s="374"/>
      <c r="AL14" s="15"/>
      <c r="AM14" s="193">
        <v>9</v>
      </c>
      <c r="AN14" s="194"/>
      <c r="AO14" s="17"/>
      <c r="AP14" s="17" t="s">
        <v>228</v>
      </c>
      <c r="AQ14" s="196"/>
      <c r="AR14" s="302">
        <v>936011.74</v>
      </c>
      <c r="AS14" s="303">
        <v>9.1275439563570718E-2</v>
      </c>
      <c r="AT14" s="304"/>
      <c r="AU14" s="302">
        <v>1523068.1600000001</v>
      </c>
      <c r="AV14" s="303">
        <v>0.14113218958319465</v>
      </c>
      <c r="AW14" s="294">
        <f t="shared" si="94"/>
        <v>0.54622306129679221</v>
      </c>
      <c r="AX14" s="304"/>
      <c r="AY14" s="302">
        <v>2211207.06</v>
      </c>
      <c r="AZ14" s="303">
        <v>0.17139322328365042</v>
      </c>
      <c r="BA14" s="294">
        <f t="shared" si="95"/>
        <v>0.2144162418922686</v>
      </c>
      <c r="BB14" s="304"/>
      <c r="BC14" s="302">
        <v>2871478.9273906099</v>
      </c>
      <c r="BD14" s="303">
        <v>0.19525756518837487</v>
      </c>
      <c r="BE14" s="294">
        <f t="shared" si="96"/>
        <v>0.13923737151048088</v>
      </c>
      <c r="BF14" s="304"/>
      <c r="BG14" s="302">
        <v>3068616.0090000001</v>
      </c>
      <c r="BH14" s="303">
        <v>0.20193027022305846</v>
      </c>
      <c r="BI14" s="294">
        <f t="shared" si="97"/>
        <v>3.4173861731022326E-2</v>
      </c>
      <c r="BJ14" s="304"/>
      <c r="BK14" s="302">
        <v>3403828.76</v>
      </c>
      <c r="BL14" s="303">
        <v>0.20235219545286309</v>
      </c>
      <c r="BM14" s="294">
        <f t="shared" si="98"/>
        <v>2.0894600365688465E-3</v>
      </c>
      <c r="BN14" s="304"/>
      <c r="BO14" s="302">
        <v>4538272.1100000003</v>
      </c>
      <c r="BP14" s="303">
        <v>0.24467837835281422</v>
      </c>
      <c r="BQ14" s="294">
        <f t="shared" si="99"/>
        <v>0.20917086076197666</v>
      </c>
      <c r="BR14" s="304"/>
      <c r="BS14" s="17">
        <v>5378012</v>
      </c>
      <c r="BT14" s="17">
        <v>0.27</v>
      </c>
      <c r="BU14" s="17">
        <f t="shared" si="100"/>
        <v>0.10348941258174138</v>
      </c>
      <c r="BV14" s="293">
        <v>1768561.8457999995</v>
      </c>
      <c r="BW14" s="305">
        <v>9.1364858283556505E-2</v>
      </c>
      <c r="BX14" s="305">
        <f t="shared" si="65"/>
        <v>-0.66161163598682782</v>
      </c>
      <c r="BY14" s="293">
        <f t="shared" si="101"/>
        <v>1718931.8145400002</v>
      </c>
      <c r="BZ14" s="305">
        <f t="shared" si="101"/>
        <v>8.4265613047061122E-2</v>
      </c>
      <c r="CA14" s="305">
        <f t="shared" si="66"/>
        <v>-7.7702142485269743E-2</v>
      </c>
      <c r="CB14" s="306">
        <f t="shared" si="67"/>
        <v>0.8364425798120867</v>
      </c>
      <c r="CC14" s="265">
        <f>(CB14+1)^(1/15)-1</f>
        <v>4.1354241437465689E-2</v>
      </c>
      <c r="CD14" s="15"/>
      <c r="CE14" s="22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22"/>
      <c r="CS14" s="15"/>
      <c r="CT14" s="247"/>
      <c r="CU14" s="347"/>
      <c r="CV14" s="348"/>
      <c r="CW14" s="15"/>
      <c r="CX14" s="348"/>
      <c r="CY14" s="15"/>
      <c r="CZ14" s="15"/>
      <c r="DA14" s="15"/>
      <c r="DB14" s="22"/>
      <c r="DC14" s="15"/>
      <c r="DD14" s="15"/>
      <c r="DE14" s="15"/>
      <c r="DF14" s="15"/>
      <c r="DG14" s="23"/>
      <c r="DH14" s="15"/>
      <c r="DI14" s="15"/>
      <c r="DJ14" s="15"/>
      <c r="DK14" s="22"/>
      <c r="DL14" s="15"/>
      <c r="DM14" s="15"/>
      <c r="DN14" s="24"/>
      <c r="DO14" s="16"/>
      <c r="DP14" s="16"/>
      <c r="DQ14" s="16"/>
      <c r="DR14" s="16"/>
      <c r="DS14" s="16"/>
      <c r="DT14" s="16"/>
      <c r="DU14" s="16"/>
      <c r="DV14" s="16"/>
      <c r="DW14" s="15"/>
      <c r="DX14" s="22"/>
      <c r="DY14" s="15"/>
      <c r="DZ14" s="15"/>
      <c r="EA14" s="15"/>
      <c r="EB14" s="15"/>
      <c r="EC14" s="15"/>
      <c r="ED14" s="15"/>
      <c r="EE14" s="25"/>
      <c r="EF14" s="15"/>
      <c r="EG14" s="15"/>
      <c r="EH14" s="15"/>
      <c r="EI14" s="15"/>
      <c r="EJ14" s="23"/>
      <c r="EK14" s="319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23"/>
      <c r="FA14" s="319"/>
      <c r="FB14" s="15"/>
      <c r="FC14" s="193">
        <f t="shared" si="82"/>
        <v>9</v>
      </c>
      <c r="FD14" s="317"/>
      <c r="FE14" s="318" t="s">
        <v>229</v>
      </c>
      <c r="FF14" s="200">
        <v>509</v>
      </c>
      <c r="FG14" s="200">
        <v>4610.82</v>
      </c>
      <c r="FH14" s="200">
        <v>15187.720000000001</v>
      </c>
      <c r="FI14" s="201">
        <f t="shared" si="29"/>
        <v>20307.54</v>
      </c>
      <c r="FJ14" s="200">
        <v>509</v>
      </c>
      <c r="FK14" s="200">
        <v>4610.82</v>
      </c>
      <c r="FL14" s="200">
        <v>15187.720000000001</v>
      </c>
      <c r="FM14" s="200">
        <v>20307.54</v>
      </c>
      <c r="FN14" s="200">
        <v>20307.54</v>
      </c>
      <c r="FO14" s="23"/>
      <c r="FP14" s="319"/>
      <c r="FQ14" s="15"/>
      <c r="FR14" s="377">
        <v>9</v>
      </c>
      <c r="FS14" s="381" t="s">
        <v>87</v>
      </c>
      <c r="FT14" s="379">
        <f t="shared" ref="FT14:GA14" si="108">SUM(FT6:FT13)</f>
        <v>684680.01</v>
      </c>
      <c r="FU14" s="379">
        <f t="shared" si="108"/>
        <v>1124294.33</v>
      </c>
      <c r="FV14" s="379">
        <f t="shared" si="108"/>
        <v>2128549.3199999998</v>
      </c>
      <c r="FW14" s="380">
        <f t="shared" si="108"/>
        <v>3937523.6599999997</v>
      </c>
      <c r="FX14" s="379">
        <f t="shared" si="108"/>
        <v>0</v>
      </c>
      <c r="FY14" s="379">
        <f t="shared" si="108"/>
        <v>0</v>
      </c>
      <c r="FZ14" s="379">
        <f t="shared" si="108"/>
        <v>0</v>
      </c>
      <c r="GA14" s="380">
        <f t="shared" si="108"/>
        <v>0</v>
      </c>
      <c r="GB14" s="15"/>
      <c r="GC14" s="319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319"/>
      <c r="GQ14" s="15"/>
      <c r="GR14" s="377">
        <v>9</v>
      </c>
      <c r="GS14" s="381" t="s">
        <v>87</v>
      </c>
      <c r="GT14" s="379">
        <f>SUM(GT6:GT13)</f>
        <v>826341.96</v>
      </c>
      <c r="GU14" s="379">
        <f t="shared" ref="GU14:GV14" si="109">SUM(GU6:GU13)</f>
        <v>1421182.75</v>
      </c>
      <c r="GV14" s="379">
        <f t="shared" si="109"/>
        <v>3774069.46</v>
      </c>
      <c r="GW14" s="380">
        <f>SUM(GW6:GW13)</f>
        <v>6021594.1700000009</v>
      </c>
      <c r="GX14" s="379">
        <f>SUM(GX6:GX13)</f>
        <v>20637.18</v>
      </c>
      <c r="GY14" s="379">
        <f t="shared" ref="GY14:GZ14" si="110">SUM(GY6:GY13)</f>
        <v>65928.600000000006</v>
      </c>
      <c r="GZ14" s="379">
        <f t="shared" si="110"/>
        <v>379720.31000000006</v>
      </c>
      <c r="HA14" s="380">
        <f>SUM(HA6:HA13)</f>
        <v>466286.09000000008</v>
      </c>
      <c r="HB14" s="15"/>
      <c r="HC14" s="319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351"/>
      <c r="HQ14" s="15"/>
      <c r="HR14" s="15"/>
      <c r="HS14" s="193">
        <v>9</v>
      </c>
      <c r="HT14" s="216">
        <v>9</v>
      </c>
      <c r="HU14" s="216">
        <v>10</v>
      </c>
      <c r="HV14" s="216">
        <v>10</v>
      </c>
      <c r="HW14" s="217">
        <v>51366356</v>
      </c>
      <c r="HX14" s="217">
        <v>53550034</v>
      </c>
      <c r="HY14" s="219">
        <f t="shared" si="5"/>
        <v>1</v>
      </c>
      <c r="HZ14" s="219">
        <f t="shared" si="6"/>
        <v>1.042511834010573</v>
      </c>
      <c r="IA14" s="220">
        <v>1</v>
      </c>
      <c r="IB14" s="220">
        <v>0</v>
      </c>
      <c r="IC14" s="220">
        <v>0</v>
      </c>
      <c r="ID14" s="15"/>
      <c r="IE14" s="22"/>
      <c r="IF14" s="15"/>
      <c r="IG14" s="225">
        <v>9</v>
      </c>
      <c r="IH14" s="226">
        <v>9</v>
      </c>
      <c r="II14" s="222">
        <f t="shared" si="7"/>
        <v>1.042511834010573</v>
      </c>
      <c r="IJ14" s="200">
        <v>34</v>
      </c>
      <c r="IK14" s="201">
        <f t="shared" si="30"/>
        <v>35.44540235635948</v>
      </c>
      <c r="IL14" s="200">
        <v>5579913</v>
      </c>
      <c r="IM14" s="201">
        <v>5824786</v>
      </c>
      <c r="IN14" s="200">
        <v>2540164.8955000001</v>
      </c>
      <c r="IO14" s="201">
        <v>2519945</v>
      </c>
      <c r="IP14" s="200">
        <f t="shared" si="31"/>
        <v>2540198.8955000001</v>
      </c>
      <c r="IQ14" s="200">
        <f t="shared" si="31"/>
        <v>2519980.4454023563</v>
      </c>
      <c r="IR14" s="223"/>
      <c r="IS14" s="224"/>
      <c r="IT14" s="223"/>
      <c r="IU14" s="225">
        <v>9</v>
      </c>
      <c r="IV14" s="226">
        <v>9</v>
      </c>
      <c r="IW14" s="227">
        <f t="shared" si="8"/>
        <v>1</v>
      </c>
      <c r="IX14" s="228">
        <f t="shared" si="8"/>
        <v>1.042511834010573</v>
      </c>
      <c r="IY14" s="200">
        <v>576774.03586142079</v>
      </c>
      <c r="IZ14" s="201">
        <f t="shared" si="69"/>
        <v>601293.75793556985</v>
      </c>
      <c r="JA14" s="200">
        <v>29483.42</v>
      </c>
      <c r="JB14" s="201">
        <f t="shared" si="32"/>
        <v>30736.814257104008</v>
      </c>
      <c r="JC14" s="200">
        <v>494067.21413857915</v>
      </c>
      <c r="JD14" s="201">
        <f t="shared" si="33"/>
        <v>494067.21413857915</v>
      </c>
      <c r="JE14" s="200">
        <v>538628.9</v>
      </c>
      <c r="JF14" s="201">
        <v>569571.30000000005</v>
      </c>
      <c r="JG14" s="200">
        <v>59575.606</v>
      </c>
      <c r="JH14" s="201">
        <f t="shared" si="34"/>
        <v>62108.274273351301</v>
      </c>
      <c r="JI14" s="200">
        <v>45445.991999999984</v>
      </c>
      <c r="JJ14" s="201">
        <f t="shared" si="35"/>
        <v>47377.984468349809</v>
      </c>
      <c r="JK14" s="200">
        <v>82953.689999999988</v>
      </c>
      <c r="JL14" s="201">
        <f t="shared" si="36"/>
        <v>86480.203499844516</v>
      </c>
      <c r="JM14" s="200">
        <v>269757.60139999999</v>
      </c>
      <c r="JN14" s="201">
        <f t="shared" si="37"/>
        <v>281225.49177380709</v>
      </c>
      <c r="JO14" s="200">
        <f t="shared" si="38"/>
        <v>2096686.4593999998</v>
      </c>
      <c r="JP14" s="200">
        <f t="shared" si="38"/>
        <v>2172861.0403466057</v>
      </c>
      <c r="JQ14" s="229">
        <f t="shared" si="9"/>
        <v>4.0576277511730545</v>
      </c>
      <c r="JR14" s="15"/>
      <c r="JS14" s="22"/>
      <c r="JT14" s="15"/>
      <c r="JU14" s="193">
        <v>9</v>
      </c>
      <c r="JV14" s="216">
        <v>9</v>
      </c>
      <c r="JW14" s="17">
        <f t="shared" si="10"/>
        <v>10</v>
      </c>
      <c r="JX14" s="17">
        <f t="shared" si="39"/>
        <v>10</v>
      </c>
      <c r="JY14" s="199">
        <f t="shared" si="11"/>
        <v>53550034</v>
      </c>
      <c r="JZ14" s="199">
        <f t="shared" si="12"/>
        <v>54894754.295959279</v>
      </c>
      <c r="KA14" s="230">
        <f t="shared" si="40"/>
        <v>1</v>
      </c>
      <c r="KB14" s="230">
        <f t="shared" si="41"/>
        <v>1.0251114741768284</v>
      </c>
      <c r="KC14" s="230">
        <f t="shared" si="42"/>
        <v>1.2225436022824379</v>
      </c>
      <c r="KD14" s="216" t="s">
        <v>254</v>
      </c>
      <c r="KE14" s="231"/>
      <c r="KF14" s="232"/>
      <c r="KG14" s="231"/>
      <c r="KH14" s="193">
        <v>9</v>
      </c>
      <c r="KI14" s="216">
        <v>9</v>
      </c>
      <c r="KJ14" s="233" t="str">
        <f t="shared" si="13"/>
        <v>Q3</v>
      </c>
      <c r="KK14" s="234">
        <f t="shared" si="14"/>
        <v>1.2225436022824379</v>
      </c>
      <c r="KL14" s="200">
        <f t="shared" si="43"/>
        <v>35.44540235635948</v>
      </c>
      <c r="KM14" s="200">
        <f t="shared" si="44"/>
        <v>43.333549881094129</v>
      </c>
      <c r="KN14" s="200">
        <f t="shared" si="15"/>
        <v>5824786</v>
      </c>
      <c r="KO14" s="200">
        <f t="shared" si="16"/>
        <v>6045603.9215188297</v>
      </c>
      <c r="KP14" s="200">
        <f t="shared" si="17"/>
        <v>2519945</v>
      </c>
      <c r="KQ14" s="200">
        <f t="shared" si="18"/>
        <v>2546082.7606160836</v>
      </c>
      <c r="KR14" s="200">
        <v>0</v>
      </c>
      <c r="KS14" s="200">
        <f t="shared" si="45"/>
        <v>121219.31937183301</v>
      </c>
      <c r="KT14" s="200">
        <f t="shared" si="19"/>
        <v>2519980.4454023563</v>
      </c>
      <c r="KU14" s="200">
        <f t="shared" si="19"/>
        <v>2546126.0941659645</v>
      </c>
      <c r="KV14" s="235"/>
      <c r="KW14" s="232"/>
      <c r="KX14" s="231"/>
      <c r="KY14" s="276">
        <f t="shared" si="70"/>
        <v>9</v>
      </c>
      <c r="KZ14" s="277">
        <v>8</v>
      </c>
      <c r="LA14" s="321">
        <f t="shared" si="71"/>
        <v>1</v>
      </c>
      <c r="LB14" s="321">
        <f t="shared" si="71"/>
        <v>1.0251114741768284</v>
      </c>
      <c r="LC14" s="322">
        <v>119.11363112040443</v>
      </c>
      <c r="LD14" s="253">
        <f t="shared" si="72"/>
        <v>562981.94611196569</v>
      </c>
      <c r="LE14" s="322">
        <v>119.11363112040443</v>
      </c>
      <c r="LF14" s="253">
        <f t="shared" si="46"/>
        <v>90548.726712225834</v>
      </c>
      <c r="LG14" s="322">
        <v>119.11363112040443</v>
      </c>
      <c r="LH14" s="253">
        <f t="shared" si="47"/>
        <v>440583.78841623734</v>
      </c>
      <c r="LI14" s="322">
        <v>115.580400056581</v>
      </c>
      <c r="LJ14" s="253">
        <f t="shared" si="48"/>
        <v>571075.05918461073</v>
      </c>
      <c r="LK14" s="322">
        <v>117.061929172885</v>
      </c>
      <c r="LL14" s="253">
        <f t="shared" si="49"/>
        <v>42139.453739418444</v>
      </c>
      <c r="LM14" s="322">
        <v>138.08520978454499</v>
      </c>
      <c r="LN14" s="253">
        <f t="shared" si="50"/>
        <v>67370.953695175747</v>
      </c>
      <c r="LO14" s="322">
        <v>105.221053751493</v>
      </c>
      <c r="LP14" s="253">
        <f t="shared" si="51"/>
        <v>26019.799601375547</v>
      </c>
      <c r="LQ14" s="322">
        <v>110.455373406193</v>
      </c>
      <c r="LR14" s="253">
        <f t="shared" si="52"/>
        <v>172373.60082982032</v>
      </c>
      <c r="LS14" s="256">
        <f t="shared" si="53"/>
        <v>1805814.9321876911</v>
      </c>
      <c r="LT14" s="256">
        <f t="shared" si="73"/>
        <v>1973093.3282908299</v>
      </c>
      <c r="LU14" s="23"/>
      <c r="LV14" s="244"/>
      <c r="LW14" s="15"/>
      <c r="LX14" s="193">
        <v>9</v>
      </c>
      <c r="LY14" s="245">
        <v>9</v>
      </c>
      <c r="LZ14" s="200">
        <f t="shared" si="20"/>
        <v>2540198.8955000001</v>
      </c>
      <c r="MA14" s="200">
        <f t="shared" si="20"/>
        <v>2519980.4454023563</v>
      </c>
      <c r="MB14" s="201">
        <f t="shared" si="21"/>
        <v>2546126.0941659645</v>
      </c>
      <c r="MC14" s="200">
        <f t="shared" si="22"/>
        <v>2096686.4593999998</v>
      </c>
      <c r="MD14" s="200">
        <f t="shared" si="22"/>
        <v>2172861.0403466057</v>
      </c>
      <c r="ME14" s="201">
        <f t="shared" si="54"/>
        <v>2656417.3635245049</v>
      </c>
      <c r="MF14" s="200">
        <f t="shared" si="55"/>
        <v>443512.43610000028</v>
      </c>
      <c r="MG14" s="200">
        <f t="shared" si="55"/>
        <v>347119.40505575063</v>
      </c>
      <c r="MH14" s="200">
        <f t="shared" si="55"/>
        <v>-110291.26935854042</v>
      </c>
      <c r="MI14" s="15"/>
      <c r="MJ14" s="22"/>
      <c r="MK14" s="15"/>
      <c r="ML14" s="15"/>
      <c r="MM14" s="15"/>
      <c r="MN14" s="15"/>
      <c r="MO14" s="15"/>
      <c r="MP14" s="22"/>
      <c r="MQ14" s="15"/>
      <c r="MR14" s="247">
        <f t="shared" si="83"/>
        <v>8</v>
      </c>
      <c r="MS14" s="257" t="s">
        <v>45</v>
      </c>
      <c r="MT14" s="256">
        <f t="shared" ref="MT14:MT21" si="111">N14</f>
        <v>49116182.907737896</v>
      </c>
      <c r="MU14" s="325">
        <f t="shared" ref="MU14:MU21" si="112">MT14/$MT$34*100</f>
        <v>2.2488929067896257</v>
      </c>
      <c r="MV14" s="15"/>
      <c r="MW14" s="250">
        <f t="shared" ref="MW14:MW20" si="113">MT14</f>
        <v>49116182.907737896</v>
      </c>
      <c r="MX14" s="325">
        <f t="shared" ref="MX14:MX21" si="114">MW14/$MX$34*100</f>
        <v>2.2488929067896257</v>
      </c>
      <c r="MY14" s="15"/>
      <c r="MZ14" s="22"/>
      <c r="NA14" s="15"/>
      <c r="NB14" s="247">
        <f t="shared" si="84"/>
        <v>8</v>
      </c>
      <c r="NC14" s="257" t="str">
        <f t="shared" si="58"/>
        <v>Direct Labour</v>
      </c>
      <c r="ND14" s="256">
        <v>42660130.031622693</v>
      </c>
      <c r="NE14" s="256">
        <f t="shared" ref="NE14:NE21" si="115">MT14</f>
        <v>49116182.907737896</v>
      </c>
      <c r="NF14" s="256">
        <f t="shared" si="75"/>
        <v>6456052.8761152029</v>
      </c>
      <c r="NG14" s="262">
        <f t="shared" si="76"/>
        <v>0.15133692446154107</v>
      </c>
      <c r="NH14" s="15"/>
      <c r="NI14" s="22"/>
      <c r="NJ14" s="15"/>
    </row>
    <row r="15" spans="1:374" x14ac:dyDescent="0.3">
      <c r="A15" s="15"/>
      <c r="B15" s="131">
        <f t="shared" si="77"/>
        <v>10</v>
      </c>
      <c r="C15" s="248"/>
      <c r="D15" s="15" t="s">
        <v>46</v>
      </c>
      <c r="E15" s="249"/>
      <c r="F15" s="250">
        <f>CW9</f>
        <v>1718931.8145400002</v>
      </c>
      <c r="G15" s="251">
        <f t="shared" si="104"/>
        <v>8.4265613047061122E-2</v>
      </c>
      <c r="H15" s="250">
        <f>CZ9</f>
        <v>1718931.8145400002</v>
      </c>
      <c r="I15" s="252">
        <f t="shared" si="105"/>
        <v>8.3924156730909152E-2</v>
      </c>
      <c r="J15" s="253">
        <f t="shared" si="59"/>
        <v>0</v>
      </c>
      <c r="K15" s="250">
        <f>JB26</f>
        <v>1835072.5226858652</v>
      </c>
      <c r="L15" s="252">
        <f t="shared" si="106"/>
        <v>8.6132785763897116E-2</v>
      </c>
      <c r="M15" s="253">
        <f t="shared" si="60"/>
        <v>116140.70814586501</v>
      </c>
      <c r="N15" s="250">
        <f>LF27</f>
        <v>2414963.9975201474</v>
      </c>
      <c r="O15" s="252">
        <f t="shared" si="107"/>
        <v>0.1105744600385012</v>
      </c>
      <c r="P15" s="253">
        <f t="shared" si="61"/>
        <v>579891.47483428218</v>
      </c>
      <c r="Q15" s="250">
        <f t="shared" si="62"/>
        <v>696032.18298014719</v>
      </c>
      <c r="R15" s="254">
        <f t="shared" si="63"/>
        <v>0.31221332213826014</v>
      </c>
      <c r="S15" s="15"/>
      <c r="T15" s="22"/>
      <c r="U15" s="15"/>
      <c r="V15" s="296">
        <f t="shared" si="64"/>
        <v>7</v>
      </c>
      <c r="W15" s="297" t="s">
        <v>182</v>
      </c>
      <c r="X15" s="219">
        <f>X14/K$24*100</f>
        <v>-6.3381383819376524E-2</v>
      </c>
      <c r="Y15" s="219">
        <f>Y14/K$24*100</f>
        <v>8.7355496208296371E-2</v>
      </c>
      <c r="Z15" s="219">
        <f>Z14/K$24*100</f>
        <v>0.43686862061176285</v>
      </c>
      <c r="AA15" s="219">
        <f>AA14/K$24*100</f>
        <v>0.46084273300068268</v>
      </c>
      <c r="AB15" s="252"/>
      <c r="AC15" s="22"/>
      <c r="AD15" s="15"/>
      <c r="AE15" s="19">
        <f t="shared" si="78"/>
        <v>9</v>
      </c>
      <c r="AF15" s="257" t="s">
        <v>76</v>
      </c>
      <c r="AG15" s="25">
        <f>AG11*IZ27</f>
        <v>1849582.8603290578</v>
      </c>
      <c r="AH15" s="25">
        <f>AH11*JB27</f>
        <v>103227.24317870932</v>
      </c>
      <c r="AI15" s="25">
        <f>AI11*JD27</f>
        <v>556366.29946964211</v>
      </c>
      <c r="AJ15" s="15"/>
      <c r="AK15" s="374"/>
      <c r="AL15" s="15"/>
      <c r="AM15" s="247">
        <v>10</v>
      </c>
      <c r="AN15" s="16"/>
      <c r="AO15" s="15"/>
      <c r="AP15" s="15" t="s">
        <v>47</v>
      </c>
      <c r="AQ15" s="249"/>
      <c r="AR15" s="259">
        <v>7353821.8799999999</v>
      </c>
      <c r="AS15" s="260">
        <v>0.71710994198556099</v>
      </c>
      <c r="AT15" s="261"/>
      <c r="AU15" s="259">
        <v>7828448.5450000018</v>
      </c>
      <c r="AV15" s="260">
        <v>0.72540816833517452</v>
      </c>
      <c r="AW15" s="262">
        <f t="shared" si="94"/>
        <v>1.1571763078109143E-2</v>
      </c>
      <c r="AX15" s="261"/>
      <c r="AY15" s="259">
        <v>8035314.9274999993</v>
      </c>
      <c r="AZ15" s="260">
        <v>0.62282657759036675</v>
      </c>
      <c r="BA15" s="262">
        <f t="shared" si="95"/>
        <v>-0.14141223551457172</v>
      </c>
      <c r="BB15" s="261"/>
      <c r="BC15" s="259">
        <v>8562729.5753158554</v>
      </c>
      <c r="BD15" s="260">
        <v>0.58225665955417472</v>
      </c>
      <c r="BE15" s="262">
        <f t="shared" si="96"/>
        <v>-6.5138386022561279E-2</v>
      </c>
      <c r="BF15" s="261"/>
      <c r="BG15" s="259">
        <v>11045828.998199999</v>
      </c>
      <c r="BH15" s="260">
        <v>0.72687075473189988</v>
      </c>
      <c r="BI15" s="262">
        <f t="shared" si="97"/>
        <v>0.24836829739045663</v>
      </c>
      <c r="BJ15" s="261"/>
      <c r="BK15" s="259">
        <v>11568330.944249999</v>
      </c>
      <c r="BL15" s="260">
        <v>0.68771883938552769</v>
      </c>
      <c r="BM15" s="262">
        <f t="shared" si="98"/>
        <v>-5.3863654702703045E-2</v>
      </c>
      <c r="BN15" s="261"/>
      <c r="BO15" s="259">
        <v>12592679.530000001</v>
      </c>
      <c r="BP15" s="260">
        <v>0.67892720661852923</v>
      </c>
      <c r="BQ15" s="262">
        <f t="shared" si="99"/>
        <v>-1.2783760257104038E-2</v>
      </c>
      <c r="BR15" s="261"/>
      <c r="BS15" s="15">
        <v>14006160</v>
      </c>
      <c r="BT15" s="15">
        <v>0.71</v>
      </c>
      <c r="BU15" s="15">
        <f t="shared" si="100"/>
        <v>4.5767488883281304E-2</v>
      </c>
      <c r="BV15" s="250">
        <v>14529003.2212</v>
      </c>
      <c r="BW15" s="263">
        <v>0.75057613815354784</v>
      </c>
      <c r="BX15" s="263">
        <f t="shared" si="65"/>
        <v>5.71494903571097E-2</v>
      </c>
      <c r="BY15" s="250">
        <f t="shared" si="101"/>
        <v>16169362.853399999</v>
      </c>
      <c r="BZ15" s="263">
        <f t="shared" si="101"/>
        <v>0.79265580047847906</v>
      </c>
      <c r="CA15" s="263">
        <f t="shared" si="66"/>
        <v>5.6063149607245899E-2</v>
      </c>
      <c r="CB15" s="264">
        <f t="shared" si="67"/>
        <v>1.1987699888918169</v>
      </c>
      <c r="CC15" s="265">
        <f t="shared" si="68"/>
        <v>5.3930533589568563E-2</v>
      </c>
      <c r="CD15" s="15"/>
      <c r="CE15" s="22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22"/>
      <c r="CS15" s="15"/>
      <c r="CT15" s="247"/>
      <c r="CU15" s="10"/>
      <c r="CV15" s="415"/>
      <c r="CW15" s="15"/>
      <c r="CX15" s="415"/>
      <c r="CY15" s="15"/>
      <c r="CZ15" s="15"/>
      <c r="DA15" s="15"/>
      <c r="DB15" s="22"/>
      <c r="DC15" s="15"/>
      <c r="DD15" s="15"/>
      <c r="DE15" s="15"/>
      <c r="DF15" s="15"/>
      <c r="DG15" s="23"/>
      <c r="DH15" s="15"/>
      <c r="DI15" s="15"/>
      <c r="DJ15" s="15"/>
      <c r="DK15" s="22"/>
      <c r="DL15" s="15"/>
      <c r="DM15" s="15"/>
      <c r="DN15" s="24"/>
      <c r="DO15" s="16"/>
      <c r="DP15" s="16"/>
      <c r="DQ15" s="16"/>
      <c r="DR15" s="16"/>
      <c r="DS15" s="15"/>
      <c r="DT15" s="15"/>
      <c r="DU15" s="15"/>
      <c r="DV15" s="15"/>
      <c r="DW15" s="15"/>
      <c r="DX15" s="22"/>
      <c r="DY15" s="17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25"/>
      <c r="EK15" s="319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25"/>
      <c r="FA15" s="319"/>
      <c r="FB15" s="15"/>
      <c r="FC15" s="247">
        <f t="shared" si="82"/>
        <v>10</v>
      </c>
      <c r="FD15" s="272"/>
      <c r="FE15" s="273" t="s">
        <v>230</v>
      </c>
      <c r="FF15" s="256">
        <v>32277.75</v>
      </c>
      <c r="FG15" s="256">
        <v>50697.52</v>
      </c>
      <c r="FH15" s="256">
        <v>253204.67000000004</v>
      </c>
      <c r="FI15" s="253">
        <f t="shared" si="29"/>
        <v>336179.94000000006</v>
      </c>
      <c r="FJ15" s="256">
        <v>32277.75</v>
      </c>
      <c r="FK15" s="256">
        <v>50697.52</v>
      </c>
      <c r="FL15" s="256">
        <v>253204.67000000004</v>
      </c>
      <c r="FM15" s="256">
        <v>336179.94000000006</v>
      </c>
      <c r="FN15" s="256">
        <v>336179.94000000006</v>
      </c>
      <c r="FO15" s="23"/>
      <c r="FP15" s="319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22"/>
      <c r="GD15" s="15"/>
      <c r="GE15" s="389"/>
      <c r="GF15" s="190"/>
      <c r="GG15" s="190"/>
      <c r="GH15" s="190"/>
      <c r="GI15" s="190"/>
      <c r="GJ15" s="190"/>
      <c r="GK15" s="190"/>
      <c r="GL15" s="190"/>
      <c r="GM15" s="190"/>
      <c r="GN15" s="190"/>
      <c r="GO15" s="15"/>
      <c r="GP15" s="22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22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22"/>
      <c r="HQ15" s="15"/>
      <c r="HR15" s="15"/>
      <c r="HS15" s="247">
        <v>10</v>
      </c>
      <c r="HT15" s="231">
        <v>10</v>
      </c>
      <c r="HU15" s="231">
        <v>10</v>
      </c>
      <c r="HV15" s="231">
        <v>10</v>
      </c>
      <c r="HW15" s="258">
        <v>62117434</v>
      </c>
      <c r="HX15" s="258">
        <v>65550912</v>
      </c>
      <c r="HY15" s="252">
        <f t="shared" si="5"/>
        <v>1</v>
      </c>
      <c r="HZ15" s="252">
        <f t="shared" si="6"/>
        <v>1.0552739831461808</v>
      </c>
      <c r="IA15" s="254">
        <v>0.6</v>
      </c>
      <c r="IB15" s="254">
        <v>0.4</v>
      </c>
      <c r="IC15" s="254">
        <v>0</v>
      </c>
      <c r="ID15" s="15"/>
      <c r="IE15" s="22"/>
      <c r="IF15" s="15"/>
      <c r="IG15" s="276">
        <v>10</v>
      </c>
      <c r="IH15" s="277">
        <v>10</v>
      </c>
      <c r="II15" s="251">
        <f t="shared" si="7"/>
        <v>1.0552739831461808</v>
      </c>
      <c r="IJ15" s="256">
        <v>0</v>
      </c>
      <c r="IK15" s="253">
        <f t="shared" si="30"/>
        <v>0</v>
      </c>
      <c r="IL15" s="256">
        <v>6738410</v>
      </c>
      <c r="IM15" s="253">
        <v>7153962</v>
      </c>
      <c r="IN15" s="256">
        <v>3090256.6123000002</v>
      </c>
      <c r="IO15" s="253">
        <v>3096974</v>
      </c>
      <c r="IP15" s="256">
        <f t="shared" si="31"/>
        <v>3090256.6123000002</v>
      </c>
      <c r="IQ15" s="256">
        <f t="shared" si="31"/>
        <v>3096974</v>
      </c>
      <c r="IR15" s="223"/>
      <c r="IS15" s="224"/>
      <c r="IT15" s="223"/>
      <c r="IU15" s="276">
        <v>10</v>
      </c>
      <c r="IV15" s="277">
        <v>10</v>
      </c>
      <c r="IW15" s="278">
        <f t="shared" si="8"/>
        <v>1</v>
      </c>
      <c r="IX15" s="279">
        <f t="shared" si="8"/>
        <v>1.0552739831461808</v>
      </c>
      <c r="IY15" s="256">
        <v>1051506.481950795</v>
      </c>
      <c r="IZ15" s="253">
        <f t="shared" si="69"/>
        <v>1109627.4335122432</v>
      </c>
      <c r="JA15" s="256">
        <v>121580.73000000001</v>
      </c>
      <c r="JB15" s="253">
        <f t="shared" si="32"/>
        <v>128300.98122092037</v>
      </c>
      <c r="JC15" s="256">
        <v>580271.39304920507</v>
      </c>
      <c r="JD15" s="253">
        <f t="shared" si="33"/>
        <v>580271.39304920507</v>
      </c>
      <c r="JE15" s="256">
        <v>615486</v>
      </c>
      <c r="JF15" s="253">
        <v>615486</v>
      </c>
      <c r="JG15" s="256">
        <v>67703.350000000006</v>
      </c>
      <c r="JH15" s="253">
        <f t="shared" si="34"/>
        <v>71445.583826839982</v>
      </c>
      <c r="JI15" s="256">
        <v>62862.335999999974</v>
      </c>
      <c r="JJ15" s="253">
        <f t="shared" si="35"/>
        <v>66336.987700593527</v>
      </c>
      <c r="JK15" s="256">
        <v>75749.83</v>
      </c>
      <c r="JL15" s="253">
        <f t="shared" si="36"/>
        <v>79936.824826746059</v>
      </c>
      <c r="JM15" s="256">
        <v>363471.25550000003</v>
      </c>
      <c r="JN15" s="253">
        <f t="shared" si="37"/>
        <v>383561.75955062819</v>
      </c>
      <c r="JO15" s="256">
        <f t="shared" si="38"/>
        <v>2938631.3765000002</v>
      </c>
      <c r="JP15" s="256">
        <f t="shared" si="38"/>
        <v>3034966.9636871768</v>
      </c>
      <c r="JQ15" s="280">
        <f t="shared" si="9"/>
        <v>4.6299385791721352</v>
      </c>
      <c r="JR15" s="15"/>
      <c r="JS15" s="22"/>
      <c r="JT15" s="15"/>
      <c r="JU15" s="247">
        <v>10</v>
      </c>
      <c r="JV15" s="231">
        <v>10</v>
      </c>
      <c r="JW15" s="15">
        <f t="shared" si="10"/>
        <v>10</v>
      </c>
      <c r="JX15" s="15">
        <f t="shared" si="39"/>
        <v>10</v>
      </c>
      <c r="JY15" s="281">
        <f t="shared" si="11"/>
        <v>65550912</v>
      </c>
      <c r="JZ15" s="281">
        <f t="shared" si="12"/>
        <v>67196992.033955544</v>
      </c>
      <c r="KA15" s="282">
        <f t="shared" si="40"/>
        <v>1</v>
      </c>
      <c r="KB15" s="282">
        <f t="shared" si="41"/>
        <v>1.0251114741768284</v>
      </c>
      <c r="KC15" s="282">
        <f t="shared" si="42"/>
        <v>1.2416796920913524</v>
      </c>
      <c r="KD15" s="231" t="s">
        <v>254</v>
      </c>
      <c r="KE15" s="231"/>
      <c r="KF15" s="232"/>
      <c r="KG15" s="231"/>
      <c r="KH15" s="247">
        <v>10</v>
      </c>
      <c r="KI15" s="231">
        <v>10</v>
      </c>
      <c r="KJ15" s="346" t="str">
        <f t="shared" si="13"/>
        <v>Q3</v>
      </c>
      <c r="KK15" s="284">
        <f t="shared" si="14"/>
        <v>1.2416796920913524</v>
      </c>
      <c r="KL15" s="270">
        <f t="shared" si="43"/>
        <v>0</v>
      </c>
      <c r="KM15" s="270">
        <f t="shared" si="44"/>
        <v>0</v>
      </c>
      <c r="KN15" s="270">
        <f t="shared" si="15"/>
        <v>7153962</v>
      </c>
      <c r="KO15" s="270">
        <f t="shared" si="16"/>
        <v>7400459.3656529831</v>
      </c>
      <c r="KP15" s="270">
        <f t="shared" si="17"/>
        <v>3096974</v>
      </c>
      <c r="KQ15" s="270">
        <f t="shared" si="18"/>
        <v>3116674.9023140105</v>
      </c>
      <c r="KR15" s="270">
        <v>0</v>
      </c>
      <c r="KS15" s="270">
        <f t="shared" si="45"/>
        <v>148385.28275897866</v>
      </c>
      <c r="KT15" s="270">
        <f t="shared" si="19"/>
        <v>3096974</v>
      </c>
      <c r="KU15" s="270">
        <f t="shared" si="19"/>
        <v>3116674.9023140105</v>
      </c>
      <c r="KV15" s="235"/>
      <c r="KW15" s="232"/>
      <c r="KX15" s="231"/>
      <c r="KY15" s="285">
        <f t="shared" si="70"/>
        <v>10</v>
      </c>
      <c r="KZ15" s="286">
        <v>9</v>
      </c>
      <c r="LA15" s="287">
        <f t="shared" si="71"/>
        <v>1</v>
      </c>
      <c r="LB15" s="287">
        <f t="shared" si="71"/>
        <v>1.0251114741768284</v>
      </c>
      <c r="LC15" s="288">
        <v>97.871738014620576</v>
      </c>
      <c r="LD15" s="201">
        <f t="shared" si="72"/>
        <v>802178.48998401314</v>
      </c>
      <c r="LE15" s="288">
        <v>97.871738014620576</v>
      </c>
      <c r="LF15" s="201">
        <f t="shared" si="46"/>
        <v>41005.599879060741</v>
      </c>
      <c r="LG15" s="288">
        <v>97.871738014620576</v>
      </c>
      <c r="LH15" s="201">
        <f t="shared" si="47"/>
        <v>642982.65523441439</v>
      </c>
      <c r="LI15" s="288">
        <v>113.283800212451</v>
      </c>
      <c r="LJ15" s="201">
        <f t="shared" si="48"/>
        <v>637820.54903697071</v>
      </c>
      <c r="LK15" s="288">
        <v>114.530871148214</v>
      </c>
      <c r="LL15" s="201">
        <f t="shared" si="49"/>
        <v>69819.007859527119</v>
      </c>
      <c r="LM15" s="288">
        <v>133.31173389491801</v>
      </c>
      <c r="LN15" s="201">
        <f t="shared" si="50"/>
        <v>56286.857045220131</v>
      </c>
      <c r="LO15" s="288">
        <v>103.218284594742</v>
      </c>
      <c r="LP15" s="201">
        <f t="shared" si="51"/>
        <v>92738.661847545067</v>
      </c>
      <c r="LQ15" s="288">
        <v>109.79963570127499</v>
      </c>
      <c r="LR15" s="289">
        <f t="shared" si="52"/>
        <v>313585.54263775318</v>
      </c>
      <c r="LS15" s="290">
        <f t="shared" si="53"/>
        <v>2172861.0403466057</v>
      </c>
      <c r="LT15" s="290">
        <f t="shared" si="73"/>
        <v>2656417.3635245049</v>
      </c>
      <c r="LU15" s="23"/>
      <c r="LV15" s="244"/>
      <c r="LW15" s="15"/>
      <c r="LX15" s="247">
        <v>10</v>
      </c>
      <c r="LY15" s="291">
        <v>10</v>
      </c>
      <c r="LZ15" s="256">
        <f t="shared" si="20"/>
        <v>3090256.6123000002</v>
      </c>
      <c r="MA15" s="256">
        <f t="shared" si="20"/>
        <v>3096974</v>
      </c>
      <c r="MB15" s="253">
        <f t="shared" si="21"/>
        <v>3116674.9023140105</v>
      </c>
      <c r="MC15" s="256">
        <f t="shared" si="22"/>
        <v>2938631.3765000002</v>
      </c>
      <c r="MD15" s="256">
        <f t="shared" si="22"/>
        <v>3034966.9636871768</v>
      </c>
      <c r="ME15" s="253">
        <f t="shared" si="54"/>
        <v>3768456.8449785206</v>
      </c>
      <c r="MF15" s="256">
        <f t="shared" si="55"/>
        <v>151625.23579999991</v>
      </c>
      <c r="MG15" s="256">
        <f t="shared" si="55"/>
        <v>62007.036312823184</v>
      </c>
      <c r="MH15" s="256">
        <f t="shared" si="55"/>
        <v>-651781.9426645101</v>
      </c>
      <c r="MI15" s="15"/>
      <c r="MJ15" s="22"/>
      <c r="MK15" s="15"/>
      <c r="ML15" s="15"/>
      <c r="MM15" s="15"/>
      <c r="MN15" s="548"/>
      <c r="MO15" s="15"/>
      <c r="MP15" s="22"/>
      <c r="MQ15" s="15"/>
      <c r="MR15" s="193">
        <f t="shared" si="83"/>
        <v>9</v>
      </c>
      <c r="MS15" s="299" t="s">
        <v>56</v>
      </c>
      <c r="MT15" s="200">
        <f t="shared" si="111"/>
        <v>2414963.9975201474</v>
      </c>
      <c r="MU15" s="292">
        <f t="shared" si="112"/>
        <v>0.1105744600385012</v>
      </c>
      <c r="MV15" s="17"/>
      <c r="MW15" s="293">
        <f t="shared" si="113"/>
        <v>2414963.9975201474</v>
      </c>
      <c r="MX15" s="292">
        <f t="shared" si="114"/>
        <v>0.1105744600385012</v>
      </c>
      <c r="MY15" s="15"/>
      <c r="MZ15" s="22"/>
      <c r="NA15" s="15"/>
      <c r="NB15" s="193">
        <f t="shared" si="84"/>
        <v>9</v>
      </c>
      <c r="NC15" s="299" t="str">
        <f t="shared" si="58"/>
        <v>Contract Labour</v>
      </c>
      <c r="ND15" s="200">
        <v>1498114.9175850956</v>
      </c>
      <c r="NE15" s="200">
        <f t="shared" si="115"/>
        <v>2414963.9975201474</v>
      </c>
      <c r="NF15" s="200">
        <f t="shared" si="75"/>
        <v>916849.07993505173</v>
      </c>
      <c r="NG15" s="307">
        <f t="shared" si="76"/>
        <v>0.61200183588918378</v>
      </c>
      <c r="NH15" s="15"/>
      <c r="NI15" s="22"/>
      <c r="NJ15" s="15"/>
    </row>
    <row r="16" spans="1:374" x14ac:dyDescent="0.3">
      <c r="A16" s="17"/>
      <c r="B16" s="177">
        <f t="shared" si="77"/>
        <v>11</v>
      </c>
      <c r="C16" s="295"/>
      <c r="D16" s="17" t="s">
        <v>47</v>
      </c>
      <c r="E16" s="196"/>
      <c r="F16" s="293">
        <f>DG9</f>
        <v>16169362.853399999</v>
      </c>
      <c r="G16" s="222">
        <f t="shared" si="104"/>
        <v>0.79265580047847906</v>
      </c>
      <c r="H16" s="293">
        <f>DI9</f>
        <v>17462772.188368127</v>
      </c>
      <c r="I16" s="219">
        <f t="shared" si="105"/>
        <v>0.85259253316278905</v>
      </c>
      <c r="J16" s="201">
        <f t="shared" si="59"/>
        <v>1293409.3349681273</v>
      </c>
      <c r="K16" s="293">
        <f>JD26</f>
        <v>18149461.290652249</v>
      </c>
      <c r="L16" s="219">
        <f t="shared" si="106"/>
        <v>0.85188113371664242</v>
      </c>
      <c r="M16" s="201">
        <f t="shared" si="60"/>
        <v>686689.10228412226</v>
      </c>
      <c r="N16" s="293">
        <f>LH27</f>
        <v>23349083.540678918</v>
      </c>
      <c r="O16" s="219">
        <f t="shared" si="107"/>
        <v>1.0690893560134276</v>
      </c>
      <c r="P16" s="201">
        <f t="shared" si="61"/>
        <v>5199622.2500266694</v>
      </c>
      <c r="Q16" s="293">
        <f t="shared" si="62"/>
        <v>7179720.6872789189</v>
      </c>
      <c r="R16" s="220">
        <f t="shared" si="63"/>
        <v>0.34874349669564286</v>
      </c>
      <c r="S16" s="15"/>
      <c r="T16" s="22"/>
      <c r="U16" s="15"/>
      <c r="V16" s="19">
        <f t="shared" si="64"/>
        <v>8</v>
      </c>
      <c r="W16" s="373" t="s">
        <v>131</v>
      </c>
      <c r="X16" s="256">
        <f>X14-X10</f>
        <v>-1172813.0420485963</v>
      </c>
      <c r="Y16" s="256">
        <f t="shared" ref="Y16:AA16" si="116">Y14-Y10</f>
        <v>-465252.01539846347</v>
      </c>
      <c r="Z16" s="256">
        <f t="shared" si="116"/>
        <v>-1949265.7716116421</v>
      </c>
      <c r="AA16" s="256">
        <f t="shared" si="116"/>
        <v>-3587330.829058703</v>
      </c>
      <c r="AB16" s="256"/>
      <c r="AC16" s="22"/>
      <c r="AD16" s="15"/>
      <c r="AE16" s="296">
        <f t="shared" si="78"/>
        <v>10</v>
      </c>
      <c r="AF16" s="299" t="s">
        <v>183</v>
      </c>
      <c r="AG16" s="300">
        <f>AG15*3600/$K$24</f>
        <v>3.1252988655797784</v>
      </c>
      <c r="AH16" s="300">
        <f>AH15*3600/$K$24</f>
        <v>0.17442634927204709</v>
      </c>
      <c r="AI16" s="300">
        <f>AI15*3600/$K$24</f>
        <v>0.94010979549731621</v>
      </c>
      <c r="AJ16" s="15"/>
      <c r="AK16" s="374"/>
      <c r="AL16" s="15"/>
      <c r="AM16" s="193">
        <f>AM15+1</f>
        <v>11</v>
      </c>
      <c r="AN16" s="194"/>
      <c r="AO16" s="194"/>
      <c r="AP16" s="194" t="s">
        <v>48</v>
      </c>
      <c r="AQ16" s="196"/>
      <c r="AR16" s="302">
        <v>3443976.8344000001</v>
      </c>
      <c r="AS16" s="303">
        <v>0.33584033829171284</v>
      </c>
      <c r="AT16" s="304"/>
      <c r="AU16" s="302">
        <v>5716425.9886499979</v>
      </c>
      <c r="AV16" s="303">
        <v>0.52970164931322072</v>
      </c>
      <c r="AW16" s="294">
        <f t="shared" si="94"/>
        <v>0.57724248375762066</v>
      </c>
      <c r="AX16" s="304"/>
      <c r="AY16" s="302">
        <v>7023487.4984412417</v>
      </c>
      <c r="AZ16" s="303">
        <v>0.54439866027303074</v>
      </c>
      <c r="BA16" s="294">
        <f t="shared" si="95"/>
        <v>2.7745828201338085E-2</v>
      </c>
      <c r="BB16" s="304"/>
      <c r="BC16" s="302">
        <v>8390599.8471698686</v>
      </c>
      <c r="BD16" s="303">
        <v>0.57055201798647071</v>
      </c>
      <c r="BE16" s="294">
        <f t="shared" si="96"/>
        <v>4.8040819388356581E-2</v>
      </c>
      <c r="BF16" s="304"/>
      <c r="BG16" s="302">
        <v>9500186.8885000013</v>
      </c>
      <c r="BH16" s="303">
        <v>0.62515977885076657</v>
      </c>
      <c r="BI16" s="294">
        <f t="shared" si="97"/>
        <v>9.5710398250822948E-2</v>
      </c>
      <c r="BJ16" s="304"/>
      <c r="BK16" s="302">
        <v>10661854.069499999</v>
      </c>
      <c r="BL16" s="303">
        <v>0.63383023373989222</v>
      </c>
      <c r="BM16" s="294">
        <f t="shared" si="98"/>
        <v>1.386918221940725E-2</v>
      </c>
      <c r="BN16" s="304"/>
      <c r="BO16" s="302">
        <v>13069899.7289</v>
      </c>
      <c r="BP16" s="303">
        <v>0.70465626418798799</v>
      </c>
      <c r="BQ16" s="294">
        <f t="shared" si="99"/>
        <v>0.11174290319063718</v>
      </c>
      <c r="BR16" s="304"/>
      <c r="BS16" s="17">
        <v>15592449</v>
      </c>
      <c r="BT16" s="17">
        <v>0.79</v>
      </c>
      <c r="BU16" s="17">
        <f t="shared" si="100"/>
        <v>0.12111399578680837</v>
      </c>
      <c r="BV16" s="293">
        <v>21298745.488500003</v>
      </c>
      <c r="BW16" s="305">
        <v>1.100304672859262</v>
      </c>
      <c r="BX16" s="305">
        <f t="shared" si="65"/>
        <v>0.39279072513830626</v>
      </c>
      <c r="BY16" s="293">
        <f t="shared" si="101"/>
        <v>23700279.210100003</v>
      </c>
      <c r="BZ16" s="305">
        <f t="shared" si="101"/>
        <v>1.1618369851162706</v>
      </c>
      <c r="CA16" s="305">
        <f t="shared" si="66"/>
        <v>5.5922976403535829E-2</v>
      </c>
      <c r="CB16" s="306">
        <f t="shared" si="67"/>
        <v>5.8816604610608536</v>
      </c>
      <c r="CC16" s="265">
        <f t="shared" si="68"/>
        <v>0.13722452261698481</v>
      </c>
      <c r="CD16" s="15"/>
      <c r="CE16" s="22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22"/>
      <c r="CS16" s="15"/>
      <c r="CT16" s="15"/>
      <c r="CU16" s="15"/>
      <c r="CV16" s="258"/>
      <c r="CW16" s="23"/>
      <c r="CX16" s="258"/>
      <c r="CY16" s="23"/>
      <c r="CZ16" s="23"/>
      <c r="DA16" s="15"/>
      <c r="DB16" s="22"/>
      <c r="DC16" s="15"/>
      <c r="DD16" s="15"/>
      <c r="DE16" s="15"/>
      <c r="DF16" s="15"/>
      <c r="DG16" s="23"/>
      <c r="DH16" s="15"/>
      <c r="DI16" s="15"/>
      <c r="DJ16" s="15"/>
      <c r="DK16" s="22"/>
      <c r="DL16" s="15"/>
      <c r="DM16" s="15"/>
      <c r="DN16" s="24"/>
      <c r="DO16" s="16"/>
      <c r="DP16" s="16"/>
      <c r="DQ16" s="16"/>
      <c r="DR16" s="16"/>
      <c r="DS16" s="15"/>
      <c r="DT16" s="15"/>
      <c r="DU16" s="15"/>
      <c r="DV16" s="15"/>
      <c r="DW16" s="15"/>
      <c r="DX16" s="22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390"/>
      <c r="EK16" s="319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390"/>
      <c r="FA16" s="319"/>
      <c r="FB16" s="15"/>
      <c r="FC16" s="193">
        <f t="shared" si="82"/>
        <v>11</v>
      </c>
      <c r="FD16" s="317"/>
      <c r="FE16" s="318" t="s">
        <v>231</v>
      </c>
      <c r="FF16" s="200">
        <v>67492.166500000007</v>
      </c>
      <c r="FG16" s="200">
        <v>180381.26</v>
      </c>
      <c r="FH16" s="200">
        <v>525457.9</v>
      </c>
      <c r="FI16" s="201">
        <f t="shared" si="29"/>
        <v>773331.32650000008</v>
      </c>
      <c r="FJ16" s="200">
        <v>67492.166500000007</v>
      </c>
      <c r="FK16" s="200">
        <v>180381.26</v>
      </c>
      <c r="FL16" s="200">
        <v>525457.9</v>
      </c>
      <c r="FM16" s="200">
        <v>773331.32650000008</v>
      </c>
      <c r="FN16" s="200">
        <v>773331.32650000008</v>
      </c>
      <c r="FO16" s="23"/>
      <c r="FP16" s="319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22"/>
      <c r="GD16" s="15"/>
      <c r="GE16" s="15"/>
      <c r="GF16" s="15"/>
      <c r="GG16" s="254"/>
      <c r="GH16" s="254"/>
      <c r="GI16" s="254"/>
      <c r="GJ16" s="254"/>
      <c r="GK16" s="254"/>
      <c r="GL16" s="254"/>
      <c r="GM16" s="254"/>
      <c r="GN16" s="254"/>
      <c r="GO16" s="15"/>
      <c r="GP16" s="22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22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22"/>
      <c r="HQ16" s="15"/>
      <c r="HR16" s="15"/>
      <c r="HS16" s="193">
        <v>11</v>
      </c>
      <c r="HT16" s="216">
        <v>11</v>
      </c>
      <c r="HU16" s="216">
        <v>10</v>
      </c>
      <c r="HV16" s="216">
        <v>10</v>
      </c>
      <c r="HW16" s="217">
        <v>77639360</v>
      </c>
      <c r="HX16" s="217">
        <v>82452622</v>
      </c>
      <c r="HY16" s="219">
        <f t="shared" si="5"/>
        <v>1</v>
      </c>
      <c r="HZ16" s="219">
        <f t="shared" si="6"/>
        <v>1.0619951272138255</v>
      </c>
      <c r="IA16" s="220">
        <v>0</v>
      </c>
      <c r="IB16" s="220">
        <v>0.9</v>
      </c>
      <c r="IC16" s="220">
        <v>0.1</v>
      </c>
      <c r="ID16" s="15"/>
      <c r="IE16" s="22"/>
      <c r="IF16" s="15"/>
      <c r="IG16" s="225">
        <v>11</v>
      </c>
      <c r="IH16" s="226">
        <v>11</v>
      </c>
      <c r="II16" s="222">
        <f t="shared" si="7"/>
        <v>1.0619951272138255</v>
      </c>
      <c r="IJ16" s="200">
        <v>14534.369999999999</v>
      </c>
      <c r="IK16" s="201">
        <f t="shared" si="30"/>
        <v>15435.430117122807</v>
      </c>
      <c r="IL16" s="200">
        <v>7959821</v>
      </c>
      <c r="IM16" s="201">
        <v>9047871</v>
      </c>
      <c r="IN16" s="200">
        <v>3581455.9056000002</v>
      </c>
      <c r="IO16" s="201">
        <v>3959677</v>
      </c>
      <c r="IP16" s="200">
        <f t="shared" si="31"/>
        <v>3595990.2756000003</v>
      </c>
      <c r="IQ16" s="200">
        <f t="shared" si="31"/>
        <v>3975112.4301171228</v>
      </c>
      <c r="IR16" s="223"/>
      <c r="IS16" s="224"/>
      <c r="IT16" s="223"/>
      <c r="IU16" s="225">
        <v>11</v>
      </c>
      <c r="IV16" s="226">
        <v>11</v>
      </c>
      <c r="IW16" s="227">
        <f t="shared" si="8"/>
        <v>1</v>
      </c>
      <c r="IX16" s="228">
        <f t="shared" si="8"/>
        <v>1.0619951272138255</v>
      </c>
      <c r="IY16" s="200">
        <v>1547459.7735376612</v>
      </c>
      <c r="IZ16" s="201">
        <f t="shared" si="69"/>
        <v>1643394.7390564061</v>
      </c>
      <c r="JA16" s="200">
        <v>86419.135000000009</v>
      </c>
      <c r="JB16" s="201">
        <f t="shared" si="32"/>
        <v>91776.700268033776</v>
      </c>
      <c r="JC16" s="200">
        <v>754442.39146233897</v>
      </c>
      <c r="JD16" s="201">
        <f t="shared" si="33"/>
        <v>754442.39146233897</v>
      </c>
      <c r="JE16" s="200">
        <v>843204</v>
      </c>
      <c r="JF16" s="201">
        <v>843204</v>
      </c>
      <c r="JG16" s="200">
        <v>158470.04800000001</v>
      </c>
      <c r="JH16" s="201">
        <f t="shared" si="34"/>
        <v>168294.41878534105</v>
      </c>
      <c r="JI16" s="200">
        <v>70752.839833333346</v>
      </c>
      <c r="JJ16" s="201">
        <f t="shared" si="35"/>
        <v>75139.171139540267</v>
      </c>
      <c r="JK16" s="200">
        <v>140928.4</v>
      </c>
      <c r="JL16" s="201">
        <f t="shared" si="36"/>
        <v>149665.27408604088</v>
      </c>
      <c r="JM16" s="200">
        <v>319614.11399999994</v>
      </c>
      <c r="JN16" s="201">
        <f t="shared" si="37"/>
        <v>339428.63165676408</v>
      </c>
      <c r="JO16" s="200">
        <f t="shared" si="38"/>
        <v>3921290.7018333334</v>
      </c>
      <c r="JP16" s="200">
        <f t="shared" si="38"/>
        <v>4065345.3264544653</v>
      </c>
      <c r="JQ16" s="229">
        <f t="shared" si="9"/>
        <v>4.9305227994501681</v>
      </c>
      <c r="JR16" s="15"/>
      <c r="JS16" s="22"/>
      <c r="JT16" s="15"/>
      <c r="JU16" s="193">
        <v>11</v>
      </c>
      <c r="JV16" s="216">
        <v>11</v>
      </c>
      <c r="JW16" s="17">
        <f t="shared" si="10"/>
        <v>10</v>
      </c>
      <c r="JX16" s="17">
        <f t="shared" si="39"/>
        <v>10</v>
      </c>
      <c r="JY16" s="199">
        <f t="shared" si="11"/>
        <v>82452622</v>
      </c>
      <c r="JZ16" s="199">
        <f t="shared" si="12"/>
        <v>84523128.888164788</v>
      </c>
      <c r="KA16" s="230">
        <f t="shared" si="40"/>
        <v>1</v>
      </c>
      <c r="KB16" s="230">
        <f t="shared" si="41"/>
        <v>1.0251114741768284</v>
      </c>
      <c r="KC16" s="230">
        <f t="shared" si="42"/>
        <v>1.2442700691397215</v>
      </c>
      <c r="KD16" s="216" t="s">
        <v>254</v>
      </c>
      <c r="KE16" s="231"/>
      <c r="KF16" s="232"/>
      <c r="KG16" s="231"/>
      <c r="KH16" s="193">
        <v>11</v>
      </c>
      <c r="KI16" s="216">
        <v>11</v>
      </c>
      <c r="KJ16" s="233" t="str">
        <f t="shared" si="13"/>
        <v>Q3</v>
      </c>
      <c r="KK16" s="234">
        <f t="shared" si="14"/>
        <v>1.2442700691397215</v>
      </c>
      <c r="KL16" s="200">
        <f t="shared" si="43"/>
        <v>15435.430117122807</v>
      </c>
      <c r="KM16" s="200">
        <f t="shared" si="44"/>
        <v>19205.843699033736</v>
      </c>
      <c r="KN16" s="200">
        <f t="shared" si="15"/>
        <v>9047871</v>
      </c>
      <c r="KO16" s="200">
        <f t="shared" si="16"/>
        <v>9308600.9040201493</v>
      </c>
      <c r="KP16" s="200">
        <f t="shared" si="17"/>
        <v>3959677</v>
      </c>
      <c r="KQ16" s="200">
        <f t="shared" si="18"/>
        <v>3920281.3473805529</v>
      </c>
      <c r="KR16" s="200">
        <v>0</v>
      </c>
      <c r="KS16" s="200">
        <f t="shared" si="45"/>
        <v>186645.08633669635</v>
      </c>
      <c r="KT16" s="200">
        <f t="shared" si="19"/>
        <v>3975112.4301171228</v>
      </c>
      <c r="KU16" s="200">
        <f t="shared" si="19"/>
        <v>3939487.1910795867</v>
      </c>
      <c r="KV16" s="235"/>
      <c r="KW16" s="232"/>
      <c r="KX16" s="231"/>
      <c r="KY16" s="276">
        <f t="shared" si="70"/>
        <v>11</v>
      </c>
      <c r="KZ16" s="277">
        <v>10</v>
      </c>
      <c r="LA16" s="321">
        <f t="shared" si="71"/>
        <v>1</v>
      </c>
      <c r="LB16" s="321">
        <f t="shared" si="71"/>
        <v>1.0251114741768284</v>
      </c>
      <c r="LC16" s="322">
        <v>97.871738014620576</v>
      </c>
      <c r="LD16" s="253">
        <f t="shared" si="72"/>
        <v>1480340.0955229367</v>
      </c>
      <c r="LE16" s="322">
        <v>97.871738014620576</v>
      </c>
      <c r="LF16" s="253">
        <f t="shared" si="46"/>
        <v>171164.73607280201</v>
      </c>
      <c r="LG16" s="322">
        <v>97.871738014620576</v>
      </c>
      <c r="LH16" s="253">
        <f t="shared" si="47"/>
        <v>755169.39878285397</v>
      </c>
      <c r="LI16" s="322">
        <v>113.283800212451</v>
      </c>
      <c r="LJ16" s="253">
        <f t="shared" si="48"/>
        <v>689237.00763112342</v>
      </c>
      <c r="LK16" s="322">
        <v>114.530871148214</v>
      </c>
      <c r="LL16" s="253">
        <f t="shared" si="49"/>
        <v>80315.543091412997</v>
      </c>
      <c r="LM16" s="322">
        <v>133.31173389491801</v>
      </c>
      <c r="LN16" s="253">
        <f t="shared" si="50"/>
        <v>78810.877782447948</v>
      </c>
      <c r="LO16" s="322">
        <v>103.218284594742</v>
      </c>
      <c r="LP16" s="253">
        <f t="shared" si="51"/>
        <v>85721.747483947285</v>
      </c>
      <c r="LQ16" s="322">
        <v>109.79963570127499</v>
      </c>
      <c r="LR16" s="253">
        <f t="shared" si="52"/>
        <v>427697.43861099641</v>
      </c>
      <c r="LS16" s="256">
        <f t="shared" si="53"/>
        <v>3034966.9636871768</v>
      </c>
      <c r="LT16" s="256">
        <f t="shared" si="73"/>
        <v>3768456.8449785206</v>
      </c>
      <c r="LU16" s="23"/>
      <c r="LV16" s="244"/>
      <c r="LW16" s="15"/>
      <c r="LX16" s="193">
        <v>11</v>
      </c>
      <c r="LY16" s="245">
        <v>11</v>
      </c>
      <c r="LZ16" s="200">
        <f t="shared" si="20"/>
        <v>3595990.2756000003</v>
      </c>
      <c r="MA16" s="200">
        <f t="shared" si="20"/>
        <v>3975112.4301171228</v>
      </c>
      <c r="MB16" s="201">
        <f t="shared" si="21"/>
        <v>3939487.1910795867</v>
      </c>
      <c r="MC16" s="200">
        <f t="shared" si="22"/>
        <v>3921290.7018333334</v>
      </c>
      <c r="MD16" s="200">
        <f t="shared" si="22"/>
        <v>4065345.3264544653</v>
      </c>
      <c r="ME16" s="201">
        <f t="shared" si="54"/>
        <v>5058387.5104243411</v>
      </c>
      <c r="MF16" s="200">
        <f t="shared" si="55"/>
        <v>-325300.42623333307</v>
      </c>
      <c r="MG16" s="200">
        <f t="shared" si="55"/>
        <v>-90232.896337342449</v>
      </c>
      <c r="MH16" s="200">
        <f t="shared" si="55"/>
        <v>-1118900.3193447543</v>
      </c>
      <c r="MI16" s="15"/>
      <c r="MJ16" s="22"/>
      <c r="MK16" s="15"/>
      <c r="ML16" s="15"/>
      <c r="MM16" s="15"/>
      <c r="MN16" s="548"/>
      <c r="MO16" s="15"/>
      <c r="MP16" s="22"/>
      <c r="MQ16" s="15"/>
      <c r="MR16" s="247">
        <f t="shared" si="83"/>
        <v>10</v>
      </c>
      <c r="MS16" s="257" t="s">
        <v>47</v>
      </c>
      <c r="MT16" s="256">
        <f t="shared" si="111"/>
        <v>23349083.540678918</v>
      </c>
      <c r="MU16" s="325">
        <f t="shared" si="112"/>
        <v>1.0690893560134276</v>
      </c>
      <c r="MV16" s="15"/>
      <c r="MW16" s="250">
        <f t="shared" si="113"/>
        <v>23349083.540678918</v>
      </c>
      <c r="MX16" s="325">
        <f t="shared" si="114"/>
        <v>1.0690893560134276</v>
      </c>
      <c r="MY16" s="15"/>
      <c r="MZ16" s="22"/>
      <c r="NA16" s="15"/>
      <c r="NB16" s="247">
        <f t="shared" si="84"/>
        <v>10</v>
      </c>
      <c r="NC16" s="257" t="str">
        <f t="shared" si="58"/>
        <v>Overhead Labour</v>
      </c>
      <c r="ND16" s="256">
        <v>17536547.113235682</v>
      </c>
      <c r="NE16" s="256">
        <f t="shared" si="115"/>
        <v>23349083.540678918</v>
      </c>
      <c r="NF16" s="256">
        <f t="shared" si="75"/>
        <v>5812536.4274432361</v>
      </c>
      <c r="NG16" s="262">
        <f t="shared" si="76"/>
        <v>0.331452730683581</v>
      </c>
      <c r="NH16" s="15"/>
      <c r="NI16" s="22"/>
      <c r="NJ16" s="15"/>
    </row>
    <row r="17" spans="1:374" x14ac:dyDescent="0.3">
      <c r="A17" s="15"/>
      <c r="B17" s="131">
        <f t="shared" si="77"/>
        <v>12</v>
      </c>
      <c r="C17" s="248"/>
      <c r="D17" s="15" t="s">
        <v>48</v>
      </c>
      <c r="E17" s="249"/>
      <c r="F17" s="250">
        <f>DR12</f>
        <v>23700279.210100003</v>
      </c>
      <c r="G17" s="251">
        <f t="shared" si="104"/>
        <v>1.1618369851162706</v>
      </c>
      <c r="H17" s="250">
        <f>DV12</f>
        <v>19267068.75</v>
      </c>
      <c r="I17" s="252">
        <f t="shared" si="105"/>
        <v>0.94068449012500044</v>
      </c>
      <c r="J17" s="253">
        <f t="shared" si="59"/>
        <v>-4433210.4601000026</v>
      </c>
      <c r="K17" s="250">
        <f>JF26</f>
        <v>20167799.049999997</v>
      </c>
      <c r="L17" s="252">
        <f t="shared" si="106"/>
        <v>0.9466158385721426</v>
      </c>
      <c r="M17" s="253">
        <f t="shared" si="60"/>
        <v>900730.29999999702</v>
      </c>
      <c r="N17" s="250">
        <f>LJ27</f>
        <v>22476369.306504369</v>
      </c>
      <c r="O17" s="252">
        <f t="shared" si="107"/>
        <v>1.0291302074253501</v>
      </c>
      <c r="P17" s="253">
        <f t="shared" si="61"/>
        <v>2308570.2565043718</v>
      </c>
      <c r="Q17" s="250">
        <f t="shared" si="62"/>
        <v>-1223909.9035956338</v>
      </c>
      <c r="R17" s="254">
        <f t="shared" si="63"/>
        <v>-0.11422151247633072</v>
      </c>
      <c r="S17" s="15"/>
      <c r="T17" s="22"/>
      <c r="U17" s="15"/>
      <c r="V17" s="186"/>
      <c r="W17" s="187" t="s">
        <v>28</v>
      </c>
      <c r="X17" s="188"/>
      <c r="Y17" s="189"/>
      <c r="Z17" s="189"/>
      <c r="AA17" s="189"/>
      <c r="AB17" s="190"/>
      <c r="AC17" s="22"/>
      <c r="AD17" s="15"/>
      <c r="AE17" s="326">
        <f t="shared" si="78"/>
        <v>11</v>
      </c>
      <c r="AF17" s="327" t="s">
        <v>192</v>
      </c>
      <c r="AG17" s="385">
        <f>IZ26/AG15</f>
        <v>20.074939982147011</v>
      </c>
      <c r="AH17" s="385">
        <f>JB26/AH15</f>
        <v>17.777017637765898</v>
      </c>
      <c r="AI17" s="385">
        <f>JD26/AI15</f>
        <v>32.621424604533523</v>
      </c>
      <c r="AJ17" s="15"/>
      <c r="AK17" s="374"/>
      <c r="AL17" s="15"/>
      <c r="AM17" s="247">
        <f t="shared" ref="AM17:AM20" si="117">AM16+1</f>
        <v>12</v>
      </c>
      <c r="AN17" s="16"/>
      <c r="AO17" s="15"/>
      <c r="AP17" s="15" t="s">
        <v>232</v>
      </c>
      <c r="AQ17" s="249"/>
      <c r="AR17" s="259">
        <v>1216501.406</v>
      </c>
      <c r="AS17" s="260">
        <v>0.11862746567938538</v>
      </c>
      <c r="AT17" s="261"/>
      <c r="AU17" s="259">
        <v>2361150.2250000001</v>
      </c>
      <c r="AV17" s="260">
        <v>0.2187914565748014</v>
      </c>
      <c r="AW17" s="262">
        <f t="shared" si="94"/>
        <v>0.84435750457764458</v>
      </c>
      <c r="AX17" s="261"/>
      <c r="AY17" s="259">
        <v>2483160.2930935998</v>
      </c>
      <c r="AZ17" s="260">
        <v>0.19247263373122833</v>
      </c>
      <c r="BA17" s="262">
        <f t="shared" si="95"/>
        <v>-0.12029182151623485</v>
      </c>
      <c r="BB17" s="261"/>
      <c r="BC17" s="259">
        <v>3556357.1057280144</v>
      </c>
      <c r="BD17" s="260">
        <v>0.24182856533648778</v>
      </c>
      <c r="BE17" s="262">
        <f t="shared" si="96"/>
        <v>0.25643090473932428</v>
      </c>
      <c r="BF17" s="261"/>
      <c r="BG17" s="259">
        <v>3747904.7313999999</v>
      </c>
      <c r="BH17" s="260">
        <v>0.24663086321723002</v>
      </c>
      <c r="BI17" s="262">
        <f t="shared" si="97"/>
        <v>1.9858273872898957E-2</v>
      </c>
      <c r="BJ17" s="261"/>
      <c r="BK17" s="259">
        <v>4022436.6702577379</v>
      </c>
      <c r="BL17" s="260">
        <v>0.23912744990636886</v>
      </c>
      <c r="BM17" s="262">
        <f t="shared" si="98"/>
        <v>-3.0423659119468094E-2</v>
      </c>
      <c r="BN17" s="261"/>
      <c r="BO17" s="25">
        <v>5745533.5202000001</v>
      </c>
      <c r="BP17" s="260">
        <v>0.30976719562421123</v>
      </c>
      <c r="BQ17" s="262">
        <f t="shared" si="99"/>
        <v>0.29540626032478334</v>
      </c>
      <c r="BR17" s="261"/>
      <c r="BS17" s="15">
        <v>6723403</v>
      </c>
      <c r="BT17" s="15">
        <v>0.34</v>
      </c>
      <c r="BU17" s="15">
        <f t="shared" si="100"/>
        <v>9.759847008611322E-2</v>
      </c>
      <c r="BV17" s="250">
        <v>7155288.9644999998</v>
      </c>
      <c r="BW17" s="263">
        <v>0.36964608490901918</v>
      </c>
      <c r="BX17" s="263">
        <f t="shared" si="65"/>
        <v>8.7194367379468174E-2</v>
      </c>
      <c r="BY17" s="250">
        <f>F18+F19</f>
        <v>8029824.328999999</v>
      </c>
      <c r="BZ17" s="263">
        <f>G18+G19</f>
        <v>0.39363869120338835</v>
      </c>
      <c r="CA17" s="263">
        <f t="shared" si="66"/>
        <v>6.4906967160965445E-2</v>
      </c>
      <c r="CB17" s="264">
        <f t="shared" si="67"/>
        <v>5.6007521975687702</v>
      </c>
      <c r="CC17" s="265">
        <f t="shared" si="68"/>
        <v>0.13406921635294289</v>
      </c>
      <c r="CD17" s="15"/>
      <c r="CE17" s="22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22"/>
      <c r="CS17" s="15"/>
      <c r="CT17" s="15"/>
      <c r="CU17" s="15"/>
      <c r="CV17" s="15"/>
      <c r="CW17" s="15"/>
      <c r="CX17" s="15"/>
      <c r="CY17" s="15"/>
      <c r="CZ17" s="15"/>
      <c r="DA17" s="15"/>
      <c r="DB17" s="22"/>
      <c r="DC17" s="15"/>
      <c r="DD17" s="15"/>
      <c r="DE17" s="15"/>
      <c r="DF17" s="15"/>
      <c r="DG17" s="23"/>
      <c r="DH17" s="15"/>
      <c r="DI17" s="15"/>
      <c r="DJ17" s="15"/>
      <c r="DK17" s="22"/>
      <c r="DL17" s="15"/>
      <c r="DM17" s="15"/>
      <c r="DN17" s="24"/>
      <c r="DO17" s="16"/>
      <c r="DP17" s="16"/>
      <c r="DQ17" s="16"/>
      <c r="DR17" s="16"/>
      <c r="DS17" s="15"/>
      <c r="DT17" s="15"/>
      <c r="DU17" s="15"/>
      <c r="DV17" s="15"/>
      <c r="DW17" s="15"/>
      <c r="DX17" s="22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319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319"/>
      <c r="FB17" s="15"/>
      <c r="FC17" s="247">
        <f t="shared" si="82"/>
        <v>12</v>
      </c>
      <c r="FD17" s="272"/>
      <c r="FE17" s="273" t="s">
        <v>233</v>
      </c>
      <c r="FF17" s="256">
        <v>21130.769999999997</v>
      </c>
      <c r="FG17" s="256">
        <v>44331.33</v>
      </c>
      <c r="FH17" s="256">
        <v>143945.10999999999</v>
      </c>
      <c r="FI17" s="253">
        <f t="shared" si="29"/>
        <v>209407.20999999996</v>
      </c>
      <c r="FJ17" s="256">
        <v>21130.769999999997</v>
      </c>
      <c r="FK17" s="256">
        <v>44331.33</v>
      </c>
      <c r="FL17" s="256">
        <v>143945.10999999999</v>
      </c>
      <c r="FM17" s="256">
        <v>209407.21</v>
      </c>
      <c r="FN17" s="256">
        <v>209407.21</v>
      </c>
      <c r="FO17" s="23"/>
      <c r="FP17" s="319"/>
      <c r="FQ17" s="15"/>
      <c r="FR17" s="389"/>
      <c r="FS17" s="190"/>
      <c r="FT17" s="190"/>
      <c r="FU17" s="190"/>
      <c r="FV17" s="190"/>
      <c r="FW17" s="190"/>
      <c r="FX17" s="190"/>
      <c r="FY17" s="190"/>
      <c r="FZ17" s="190"/>
      <c r="GA17" s="190"/>
      <c r="GB17" s="15"/>
      <c r="GC17" s="22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22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22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22"/>
      <c r="HQ17" s="15"/>
      <c r="HR17" s="15"/>
      <c r="HS17" s="247">
        <v>12</v>
      </c>
      <c r="HT17" s="231">
        <v>12</v>
      </c>
      <c r="HU17" s="231">
        <v>10</v>
      </c>
      <c r="HV17" s="231">
        <v>9</v>
      </c>
      <c r="HW17" s="258">
        <v>89142364</v>
      </c>
      <c r="HX17" s="258">
        <v>79150249</v>
      </c>
      <c r="HY17" s="252">
        <f t="shared" si="5"/>
        <v>0.9</v>
      </c>
      <c r="HZ17" s="252">
        <f t="shared" si="6"/>
        <v>0.88790834624937698</v>
      </c>
      <c r="IA17" s="254">
        <v>0</v>
      </c>
      <c r="IB17" s="254">
        <v>1</v>
      </c>
      <c r="IC17" s="254">
        <v>0</v>
      </c>
      <c r="ID17" s="15"/>
      <c r="IE17" s="22"/>
      <c r="IF17" s="15"/>
      <c r="IG17" s="276">
        <v>12</v>
      </c>
      <c r="IH17" s="277">
        <v>12</v>
      </c>
      <c r="II17" s="251">
        <f t="shared" si="7"/>
        <v>0.88790834624937698</v>
      </c>
      <c r="IJ17" s="256">
        <v>679.43000000000006</v>
      </c>
      <c r="IK17" s="253">
        <f t="shared" si="30"/>
        <v>603.27156769221426</v>
      </c>
      <c r="IL17" s="256">
        <v>9756341</v>
      </c>
      <c r="IM17" s="253">
        <v>8672544</v>
      </c>
      <c r="IN17" s="256">
        <v>4416132.4145</v>
      </c>
      <c r="IO17" s="253">
        <v>3792034</v>
      </c>
      <c r="IP17" s="256">
        <f t="shared" si="31"/>
        <v>4416811.8444999997</v>
      </c>
      <c r="IQ17" s="256">
        <f t="shared" si="31"/>
        <v>3792637.271567692</v>
      </c>
      <c r="IR17" s="223"/>
      <c r="IS17" s="224"/>
      <c r="IT17" s="223"/>
      <c r="IU17" s="276">
        <v>12</v>
      </c>
      <c r="IV17" s="277">
        <v>12</v>
      </c>
      <c r="IW17" s="278">
        <f t="shared" si="8"/>
        <v>0.9</v>
      </c>
      <c r="IX17" s="279">
        <f t="shared" si="8"/>
        <v>0.88790834624937698</v>
      </c>
      <c r="IY17" s="256">
        <v>1309114.6125147364</v>
      </c>
      <c r="IZ17" s="253">
        <f t="shared" si="69"/>
        <v>1162373.7906488534</v>
      </c>
      <c r="JA17" s="256">
        <v>31255.374</v>
      </c>
      <c r="JB17" s="253">
        <f t="shared" si="32"/>
        <v>27751.907439745773</v>
      </c>
      <c r="JC17" s="256">
        <v>614653.55348526384</v>
      </c>
      <c r="JD17" s="253">
        <f t="shared" si="33"/>
        <v>553188.19813673745</v>
      </c>
      <c r="JE17" s="256">
        <v>960078.1</v>
      </c>
      <c r="JF17" s="253">
        <v>840154.6</v>
      </c>
      <c r="JG17" s="256">
        <v>81132.927999999985</v>
      </c>
      <c r="JH17" s="253">
        <f t="shared" si="34"/>
        <v>72038.603926849755</v>
      </c>
      <c r="JI17" s="256">
        <v>45385.608</v>
      </c>
      <c r="JJ17" s="253">
        <f t="shared" si="35"/>
        <v>40298.260142802494</v>
      </c>
      <c r="JK17" s="256">
        <v>74330.38</v>
      </c>
      <c r="JL17" s="253">
        <f t="shared" si="36"/>
        <v>65998.564781887777</v>
      </c>
      <c r="JM17" s="256">
        <v>416307.69659999997</v>
      </c>
      <c r="JN17" s="253">
        <f t="shared" si="37"/>
        <v>369643.07841899333</v>
      </c>
      <c r="JO17" s="256">
        <f t="shared" si="38"/>
        <v>3532258.2525999998</v>
      </c>
      <c r="JP17" s="256">
        <f t="shared" si="38"/>
        <v>3131447.0034958702</v>
      </c>
      <c r="JQ17" s="280">
        <f t="shared" si="9"/>
        <v>3.9563324728086076</v>
      </c>
      <c r="JR17" s="15"/>
      <c r="JS17" s="22"/>
      <c r="JT17" s="15"/>
      <c r="JU17" s="247">
        <v>12</v>
      </c>
      <c r="JV17" s="231">
        <v>12</v>
      </c>
      <c r="JW17" s="15">
        <f t="shared" si="10"/>
        <v>9</v>
      </c>
      <c r="JX17" s="15">
        <f t="shared" si="39"/>
        <v>9</v>
      </c>
      <c r="JY17" s="281">
        <f t="shared" si="11"/>
        <v>79150249</v>
      </c>
      <c r="JZ17" s="281">
        <f t="shared" si="12"/>
        <v>81137828.43385303</v>
      </c>
      <c r="KA17" s="282">
        <f t="shared" si="40"/>
        <v>1</v>
      </c>
      <c r="KB17" s="282">
        <f t="shared" si="41"/>
        <v>1.0251114741768284</v>
      </c>
      <c r="KC17" s="282">
        <f t="shared" si="42"/>
        <v>1.2327501113016439</v>
      </c>
      <c r="KD17" s="231" t="s">
        <v>254</v>
      </c>
      <c r="KE17" s="231"/>
      <c r="KF17" s="232"/>
      <c r="KG17" s="231"/>
      <c r="KH17" s="247">
        <v>12</v>
      </c>
      <c r="KI17" s="231">
        <v>12</v>
      </c>
      <c r="KJ17" s="346" t="str">
        <f t="shared" si="13"/>
        <v>Q3</v>
      </c>
      <c r="KK17" s="284">
        <f t="shared" si="14"/>
        <v>1.2327501113016439</v>
      </c>
      <c r="KL17" s="270">
        <f t="shared" si="43"/>
        <v>603.27156769221426</v>
      </c>
      <c r="KM17" s="270">
        <f t="shared" si="44"/>
        <v>743.68309221769437</v>
      </c>
      <c r="KN17" s="270">
        <f t="shared" si="15"/>
        <v>8672544</v>
      </c>
      <c r="KO17" s="270">
        <f t="shared" si="16"/>
        <v>8935775.0126468968</v>
      </c>
      <c r="KP17" s="270">
        <f t="shared" si="17"/>
        <v>3792034</v>
      </c>
      <c r="KQ17" s="270">
        <f t="shared" si="18"/>
        <v>3763267.1620221641</v>
      </c>
      <c r="KR17" s="270">
        <v>0</v>
      </c>
      <c r="KS17" s="270">
        <f t="shared" si="45"/>
        <v>179169.62129083066</v>
      </c>
      <c r="KT17" s="270">
        <f t="shared" si="19"/>
        <v>3792637.271567692</v>
      </c>
      <c r="KU17" s="270">
        <f t="shared" si="19"/>
        <v>3764010.845114382</v>
      </c>
      <c r="KV17" s="235"/>
      <c r="KW17" s="232"/>
      <c r="KX17" s="231"/>
      <c r="KY17" s="285">
        <f t="shared" si="70"/>
        <v>12</v>
      </c>
      <c r="KZ17" s="286">
        <v>11</v>
      </c>
      <c r="LA17" s="287">
        <f t="shared" si="71"/>
        <v>1</v>
      </c>
      <c r="LB17" s="287">
        <f t="shared" si="71"/>
        <v>1.0251114741768284</v>
      </c>
      <c r="LC17" s="288">
        <v>97.871738014620576</v>
      </c>
      <c r="LD17" s="201">
        <f t="shared" si="72"/>
        <v>2192432.3890373693</v>
      </c>
      <c r="LE17" s="288">
        <v>97.871738014620576</v>
      </c>
      <c r="LF17" s="201">
        <f t="shared" si="46"/>
        <v>122438.14918267522</v>
      </c>
      <c r="LG17" s="288">
        <v>97.871738014620576</v>
      </c>
      <c r="LH17" s="201">
        <f t="shared" si="47"/>
        <v>981836.7991278898</v>
      </c>
      <c r="LI17" s="288">
        <v>113.283800212451</v>
      </c>
      <c r="LJ17" s="201">
        <f t="shared" si="48"/>
        <v>944241.46411550196</v>
      </c>
      <c r="LK17" s="288">
        <v>114.530871148214</v>
      </c>
      <c r="LL17" s="201">
        <f t="shared" si="49"/>
        <v>189188.14739841988</v>
      </c>
      <c r="LM17" s="288">
        <v>133.31173389491801</v>
      </c>
      <c r="LN17" s="201">
        <f t="shared" si="50"/>
        <v>89268.208259323248</v>
      </c>
      <c r="LO17" s="288">
        <v>103.218284594742</v>
      </c>
      <c r="LP17" s="201">
        <f t="shared" si="51"/>
        <v>160496.3527151095</v>
      </c>
      <c r="LQ17" s="288">
        <v>109.79963570127499</v>
      </c>
      <c r="LR17" s="289">
        <f t="shared" si="52"/>
        <v>378486.00058805209</v>
      </c>
      <c r="LS17" s="290">
        <f t="shared" si="53"/>
        <v>4065345.3264544653</v>
      </c>
      <c r="LT17" s="290">
        <f t="shared" si="73"/>
        <v>5058387.5104243411</v>
      </c>
      <c r="LU17" s="23"/>
      <c r="LV17" s="244"/>
      <c r="LW17" s="15"/>
      <c r="LX17" s="247">
        <v>12</v>
      </c>
      <c r="LY17" s="291">
        <v>12</v>
      </c>
      <c r="LZ17" s="256">
        <f t="shared" si="20"/>
        <v>4416811.8444999997</v>
      </c>
      <c r="MA17" s="256">
        <f t="shared" si="20"/>
        <v>3792637.271567692</v>
      </c>
      <c r="MB17" s="253">
        <f t="shared" si="21"/>
        <v>3764010.845114382</v>
      </c>
      <c r="MC17" s="256">
        <f t="shared" si="22"/>
        <v>3532258.2525999998</v>
      </c>
      <c r="MD17" s="256">
        <f t="shared" si="22"/>
        <v>3131447.0034958702</v>
      </c>
      <c r="ME17" s="253">
        <f t="shared" si="54"/>
        <v>3860291.6420947332</v>
      </c>
      <c r="MF17" s="256">
        <f t="shared" si="55"/>
        <v>884553.59189999988</v>
      </c>
      <c r="MG17" s="256">
        <f t="shared" si="55"/>
        <v>661190.26807182189</v>
      </c>
      <c r="MH17" s="256">
        <f t="shared" si="55"/>
        <v>-96280.79698035121</v>
      </c>
      <c r="MI17" s="15"/>
      <c r="MJ17" s="22"/>
      <c r="MK17" s="15"/>
      <c r="ML17" s="15"/>
      <c r="MM17" s="15"/>
      <c r="MN17" s="15"/>
      <c r="MO17" s="15"/>
      <c r="MP17" s="22"/>
      <c r="MQ17" s="15"/>
      <c r="MR17" s="193">
        <f t="shared" si="83"/>
        <v>11</v>
      </c>
      <c r="MS17" s="299" t="s">
        <v>48</v>
      </c>
      <c r="MT17" s="200">
        <f t="shared" si="111"/>
        <v>22476369.306504369</v>
      </c>
      <c r="MU17" s="292">
        <f t="shared" si="112"/>
        <v>1.0291302074253501</v>
      </c>
      <c r="MV17" s="17"/>
      <c r="MW17" s="293">
        <f t="shared" si="113"/>
        <v>22476369.306504369</v>
      </c>
      <c r="MX17" s="292">
        <f t="shared" si="114"/>
        <v>1.0291302074253501</v>
      </c>
      <c r="MY17" s="15"/>
      <c r="MZ17" s="22"/>
      <c r="NA17" s="15"/>
      <c r="NB17" s="193">
        <f t="shared" si="84"/>
        <v>11</v>
      </c>
      <c r="NC17" s="299" t="str">
        <f t="shared" si="58"/>
        <v>Building</v>
      </c>
      <c r="ND17" s="200">
        <v>21138023.768511564</v>
      </c>
      <c r="NE17" s="200">
        <f t="shared" si="115"/>
        <v>22476369.306504369</v>
      </c>
      <c r="NF17" s="200">
        <f t="shared" si="75"/>
        <v>1338345.5379928052</v>
      </c>
      <c r="NG17" s="307">
        <f t="shared" si="76"/>
        <v>6.3314600865691281E-2</v>
      </c>
      <c r="NH17" s="15"/>
      <c r="NI17" s="22"/>
      <c r="NJ17" s="15"/>
    </row>
    <row r="18" spans="1:374" x14ac:dyDescent="0.3">
      <c r="A18" s="17"/>
      <c r="B18" s="177">
        <f t="shared" si="77"/>
        <v>13</v>
      </c>
      <c r="C18" s="295"/>
      <c r="D18" s="17" t="s">
        <v>51</v>
      </c>
      <c r="E18" s="196"/>
      <c r="F18" s="293">
        <f>EE9</f>
        <v>4890028.9389999993</v>
      </c>
      <c r="G18" s="222">
        <f t="shared" si="104"/>
        <v>0.23971939019173699</v>
      </c>
      <c r="H18" s="293">
        <f>EI9</f>
        <v>4913328.9389999993</v>
      </c>
      <c r="I18" s="219">
        <f t="shared" si="105"/>
        <v>0.23988559898607428</v>
      </c>
      <c r="J18" s="201">
        <f t="shared" si="59"/>
        <v>23300</v>
      </c>
      <c r="K18" s="293">
        <f>JL26</f>
        <v>5048265.453023877</v>
      </c>
      <c r="L18" s="219">
        <f t="shared" si="106"/>
        <v>0.23695039916361008</v>
      </c>
      <c r="M18" s="201">
        <f t="shared" si="60"/>
        <v>134936.51402387768</v>
      </c>
      <c r="N18" s="293">
        <f>LP27</f>
        <v>5411261.8928738777</v>
      </c>
      <c r="O18" s="219">
        <f t="shared" si="107"/>
        <v>0.24776657645657307</v>
      </c>
      <c r="P18" s="201">
        <f t="shared" si="61"/>
        <v>362996.43985000066</v>
      </c>
      <c r="Q18" s="293">
        <f t="shared" si="62"/>
        <v>521232.95387387834</v>
      </c>
      <c r="R18" s="220">
        <f t="shared" si="63"/>
        <v>3.3569192122504754E-2</v>
      </c>
      <c r="S18" s="15"/>
      <c r="T18" s="22"/>
      <c r="U18" s="15"/>
      <c r="V18" s="19">
        <f>V16+1</f>
        <v>9</v>
      </c>
      <c r="W18" s="255" t="s">
        <v>173</v>
      </c>
      <c r="X18" s="256">
        <f>SUMPRODUCT($MH$6:$MH$25,IA6:IA25)</f>
        <v>-4145956.5815884476</v>
      </c>
      <c r="Y18" s="256">
        <f>SUMPRODUCT($MH$6:$MH$25,IB6:IB25)</f>
        <v>-5094310.6679742439</v>
      </c>
      <c r="Z18" s="256">
        <f>SUMPRODUCT($MH$6:$MH$25,IC6:IC25)</f>
        <v>-6714347.2485013716</v>
      </c>
      <c r="AA18" s="256">
        <f>SUM(X18:Z18)</f>
        <v>-15954614.498064063</v>
      </c>
      <c r="AB18" s="256"/>
      <c r="AC18" s="22"/>
      <c r="AD18" s="15"/>
      <c r="AE18" s="296">
        <f t="shared" si="78"/>
        <v>12</v>
      </c>
      <c r="AF18" s="192" t="s">
        <v>28</v>
      </c>
      <c r="AG18" s="17"/>
      <c r="AH18" s="17"/>
      <c r="AI18" s="17"/>
      <c r="AJ18" s="15"/>
      <c r="AK18" s="374"/>
      <c r="AL18" s="15"/>
      <c r="AM18" s="391">
        <f t="shared" si="117"/>
        <v>13</v>
      </c>
      <c r="AN18" s="392"/>
      <c r="AO18" s="393"/>
      <c r="AP18" s="393" t="s">
        <v>52</v>
      </c>
      <c r="AQ18" s="394"/>
      <c r="AR18" s="395">
        <v>5928822.8260000004</v>
      </c>
      <c r="AS18" s="396">
        <v>0.57815077141840288</v>
      </c>
      <c r="AT18" s="397"/>
      <c r="AU18" s="395">
        <v>3792013.7597000003</v>
      </c>
      <c r="AV18" s="396">
        <v>0.35137968141626907</v>
      </c>
      <c r="AW18" s="398">
        <f t="shared" si="94"/>
        <v>-0.39223521132002692</v>
      </c>
      <c r="AX18" s="397"/>
      <c r="AY18" s="395">
        <v>5238845.7033359464</v>
      </c>
      <c r="AZ18" s="396">
        <v>0.40606900530629209</v>
      </c>
      <c r="BA18" s="398">
        <f t="shared" si="95"/>
        <v>0.15564167987628807</v>
      </c>
      <c r="BB18" s="397"/>
      <c r="BC18" s="395">
        <v>5407089.8699504221</v>
      </c>
      <c r="BD18" s="396">
        <v>0.36767645852816944</v>
      </c>
      <c r="BE18" s="398">
        <f t="shared" si="96"/>
        <v>-9.4546853555502741E-2</v>
      </c>
      <c r="BF18" s="397"/>
      <c r="BG18" s="395">
        <v>7543565.8774000006</v>
      </c>
      <c r="BH18" s="396">
        <v>0.49640433719995791</v>
      </c>
      <c r="BI18" s="398">
        <f t="shared" si="97"/>
        <v>0.3501118325255137</v>
      </c>
      <c r="BJ18" s="397"/>
      <c r="BK18" s="395">
        <v>8178976.4044999983</v>
      </c>
      <c r="BL18" s="396">
        <v>0.48622711326046231</v>
      </c>
      <c r="BM18" s="398">
        <f t="shared" si="98"/>
        <v>-2.050188359936933E-2</v>
      </c>
      <c r="BN18" s="397"/>
      <c r="BO18" s="395">
        <v>9693134.9169999994</v>
      </c>
      <c r="BP18" s="396">
        <v>0.52259989598697731</v>
      </c>
      <c r="BQ18" s="398">
        <f t="shared" si="99"/>
        <v>7.4806158962654967E-2</v>
      </c>
      <c r="BR18" s="397"/>
      <c r="BS18" s="393">
        <v>9228973</v>
      </c>
      <c r="BT18" s="393">
        <v>0.47</v>
      </c>
      <c r="BU18" s="393">
        <f t="shared" si="100"/>
        <v>-0.10065041419045384</v>
      </c>
      <c r="BV18" s="399">
        <v>10423908.153099999</v>
      </c>
      <c r="BW18" s="4">
        <v>0.53850471411588496</v>
      </c>
      <c r="BX18" s="4">
        <f t="shared" si="65"/>
        <v>0.14575471088486158</v>
      </c>
      <c r="BY18" s="399">
        <f t="shared" ref="BY18:BZ20" si="118">F20</f>
        <v>10530651.726950001</v>
      </c>
      <c r="BZ18" s="4">
        <f t="shared" si="118"/>
        <v>0.51623445214666785</v>
      </c>
      <c r="CA18" s="4">
        <f t="shared" si="66"/>
        <v>-4.1355741900570675E-2</v>
      </c>
      <c r="CB18" s="400">
        <f t="shared" si="67"/>
        <v>0.77617919037306038</v>
      </c>
      <c r="CC18" s="307">
        <f t="shared" si="68"/>
        <v>3.9040442352362259E-2</v>
      </c>
      <c r="CD18" s="15"/>
      <c r="CE18" s="22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22"/>
      <c r="CS18" s="15"/>
      <c r="CT18" s="15"/>
      <c r="CU18" s="15"/>
      <c r="CV18" s="15"/>
      <c r="CW18" s="23"/>
      <c r="CX18" s="15"/>
      <c r="CY18" s="15"/>
      <c r="CZ18" s="15"/>
      <c r="DA18" s="15"/>
      <c r="DB18" s="22"/>
      <c r="DC18" s="15"/>
      <c r="DD18" s="15"/>
      <c r="DE18" s="15"/>
      <c r="DF18" s="15"/>
      <c r="DG18" s="23"/>
      <c r="DH18" s="15"/>
      <c r="DI18" s="15"/>
      <c r="DJ18" s="15"/>
      <c r="DK18" s="22"/>
      <c r="DL18" s="15"/>
      <c r="DM18" s="15"/>
      <c r="DN18" s="24"/>
      <c r="DO18" s="16"/>
      <c r="DP18" s="16"/>
      <c r="DQ18" s="16"/>
      <c r="DR18" s="16"/>
      <c r="DS18" s="15"/>
      <c r="DT18" s="15"/>
      <c r="DU18" s="15"/>
      <c r="DV18" s="15"/>
      <c r="DW18" s="15"/>
      <c r="DX18" s="22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319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319"/>
      <c r="FB18" s="15"/>
      <c r="FC18" s="193">
        <f t="shared" si="82"/>
        <v>13</v>
      </c>
      <c r="FD18" s="317"/>
      <c r="FE18" s="318" t="s">
        <v>234</v>
      </c>
      <c r="FF18" s="200">
        <v>41715.982999999993</v>
      </c>
      <c r="FG18" s="200">
        <v>34639.100000000006</v>
      </c>
      <c r="FH18" s="200">
        <v>183720.54</v>
      </c>
      <c r="FI18" s="201">
        <f t="shared" si="29"/>
        <v>260075.62299999999</v>
      </c>
      <c r="FJ18" s="200">
        <v>41715.982999999993</v>
      </c>
      <c r="FK18" s="200">
        <v>34639.100000000006</v>
      </c>
      <c r="FL18" s="200">
        <v>183720.54</v>
      </c>
      <c r="FM18" s="200">
        <v>260075.62300000002</v>
      </c>
      <c r="FN18" s="200">
        <v>260075.62300000002</v>
      </c>
      <c r="FO18" s="23"/>
      <c r="FP18" s="319"/>
      <c r="FQ18" s="15"/>
      <c r="FR18" s="15"/>
      <c r="FS18" s="15"/>
      <c r="FT18" s="15"/>
      <c r="FU18" s="15"/>
      <c r="FV18" s="15"/>
      <c r="FW18" s="15"/>
      <c r="FX18" s="254"/>
      <c r="FY18" s="254"/>
      <c r="FZ18" s="254"/>
      <c r="GA18" s="254"/>
      <c r="GB18" s="15"/>
      <c r="GC18" s="22"/>
      <c r="GD18" s="15"/>
      <c r="GE18" s="15"/>
      <c r="GF18" s="15"/>
      <c r="GG18" s="267"/>
      <c r="GH18" s="267"/>
      <c r="GI18" s="267"/>
      <c r="GJ18" s="267"/>
      <c r="GK18" s="267"/>
      <c r="GL18" s="267"/>
      <c r="GM18" s="267"/>
      <c r="GN18" s="267"/>
      <c r="GO18" s="15"/>
      <c r="GP18" s="22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22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22"/>
      <c r="HQ18" s="15"/>
      <c r="HR18" s="15"/>
      <c r="HS18" s="193">
        <v>13</v>
      </c>
      <c r="HT18" s="216">
        <v>13</v>
      </c>
      <c r="HU18" s="216">
        <v>10</v>
      </c>
      <c r="HV18" s="216">
        <v>10</v>
      </c>
      <c r="HW18" s="217">
        <v>98878021</v>
      </c>
      <c r="HX18" s="217">
        <v>100229098</v>
      </c>
      <c r="HY18" s="219">
        <f t="shared" si="5"/>
        <v>1</v>
      </c>
      <c r="HZ18" s="219">
        <f t="shared" si="6"/>
        <v>1.0136640780866761</v>
      </c>
      <c r="IA18" s="220">
        <v>0</v>
      </c>
      <c r="IB18" s="220">
        <v>1</v>
      </c>
      <c r="IC18" s="220">
        <v>0</v>
      </c>
      <c r="ID18" s="15"/>
      <c r="IE18" s="22"/>
      <c r="IF18" s="15"/>
      <c r="IG18" s="225">
        <v>13</v>
      </c>
      <c r="IH18" s="226">
        <v>13</v>
      </c>
      <c r="II18" s="222">
        <f t="shared" si="7"/>
        <v>1.0136640780866761</v>
      </c>
      <c r="IJ18" s="200">
        <v>33804.699999999997</v>
      </c>
      <c r="IK18" s="201">
        <f t="shared" si="30"/>
        <v>34266.610060496656</v>
      </c>
      <c r="IL18" s="200">
        <v>10916400</v>
      </c>
      <c r="IM18" s="201">
        <v>11045565</v>
      </c>
      <c r="IN18" s="200">
        <v>4906672.7938000001</v>
      </c>
      <c r="IO18" s="201">
        <v>4826072</v>
      </c>
      <c r="IP18" s="200">
        <f t="shared" si="31"/>
        <v>4940477.4938000003</v>
      </c>
      <c r="IQ18" s="200">
        <f t="shared" si="31"/>
        <v>4860338.6100604963</v>
      </c>
      <c r="IR18" s="223"/>
      <c r="IS18" s="224"/>
      <c r="IT18" s="223"/>
      <c r="IU18" s="225">
        <v>13</v>
      </c>
      <c r="IV18" s="226">
        <v>13</v>
      </c>
      <c r="IW18" s="227">
        <f t="shared" si="8"/>
        <v>1</v>
      </c>
      <c r="IX18" s="228">
        <f t="shared" si="8"/>
        <v>1.0136640780866761</v>
      </c>
      <c r="IY18" s="200">
        <v>1701168.4242100669</v>
      </c>
      <c r="IZ18" s="201">
        <f t="shared" si="69"/>
        <v>1724413.3223970612</v>
      </c>
      <c r="JA18" s="200">
        <v>58126.902999999998</v>
      </c>
      <c r="JB18" s="201">
        <f t="shared" si="32"/>
        <v>58921.153541528649</v>
      </c>
      <c r="JC18" s="200">
        <v>618125.98238993331</v>
      </c>
      <c r="JD18" s="201">
        <f t="shared" si="33"/>
        <v>618125.98238993331</v>
      </c>
      <c r="JE18" s="200">
        <v>994305.85</v>
      </c>
      <c r="JF18" s="201">
        <v>879509.35</v>
      </c>
      <c r="JG18" s="200">
        <v>88265.011833333323</v>
      </c>
      <c r="JH18" s="201">
        <f t="shared" si="34"/>
        <v>89471.071847345389</v>
      </c>
      <c r="JI18" s="200">
        <v>37750.169166666667</v>
      </c>
      <c r="JJ18" s="201">
        <f t="shared" si="35"/>
        <v>38265.990425945231</v>
      </c>
      <c r="JK18" s="200">
        <v>258112.7072</v>
      </c>
      <c r="JL18" s="201">
        <f t="shared" si="36"/>
        <v>261639.57938634418</v>
      </c>
      <c r="JM18" s="200">
        <v>526888.75365000009</v>
      </c>
      <c r="JN18" s="201">
        <f t="shared" si="37"/>
        <v>534088.20272286516</v>
      </c>
      <c r="JO18" s="200">
        <f t="shared" si="38"/>
        <v>4282743.8014500001</v>
      </c>
      <c r="JP18" s="200">
        <f t="shared" si="38"/>
        <v>4204434.6527110226</v>
      </c>
      <c r="JQ18" s="229">
        <f t="shared" si="9"/>
        <v>4.1948243939210368</v>
      </c>
      <c r="JR18" s="15"/>
      <c r="JS18" s="22"/>
      <c r="JT18" s="15"/>
      <c r="JU18" s="193">
        <v>13</v>
      </c>
      <c r="JV18" s="216">
        <v>13</v>
      </c>
      <c r="JW18" s="17">
        <f t="shared" si="10"/>
        <v>10</v>
      </c>
      <c r="JX18" s="194">
        <f t="shared" si="39"/>
        <v>10</v>
      </c>
      <c r="JY18" s="199">
        <f t="shared" si="11"/>
        <v>100229098</v>
      </c>
      <c r="JZ18" s="199">
        <f t="shared" si="12"/>
        <v>102745998.40619379</v>
      </c>
      <c r="KA18" s="230">
        <f t="shared" si="40"/>
        <v>1</v>
      </c>
      <c r="KB18" s="230">
        <f t="shared" si="41"/>
        <v>1.0251114741768284</v>
      </c>
      <c r="KC18" s="230">
        <f t="shared" si="42"/>
        <v>1.234556970039574</v>
      </c>
      <c r="KD18" s="216" t="s">
        <v>254</v>
      </c>
      <c r="KE18" s="231"/>
      <c r="KF18" s="232"/>
      <c r="KG18" s="231"/>
      <c r="KH18" s="193">
        <v>13</v>
      </c>
      <c r="KI18" s="216">
        <v>13</v>
      </c>
      <c r="KJ18" s="233" t="str">
        <f t="shared" si="13"/>
        <v>Q3</v>
      </c>
      <c r="KK18" s="234">
        <f t="shared" si="14"/>
        <v>1.234556970039574</v>
      </c>
      <c r="KL18" s="200">
        <f t="shared" si="43"/>
        <v>34266.610060496656</v>
      </c>
      <c r="KM18" s="200">
        <f t="shared" si="44"/>
        <v>42304.082289814338</v>
      </c>
      <c r="KN18" s="200">
        <f t="shared" si="15"/>
        <v>11045565</v>
      </c>
      <c r="KO18" s="200">
        <f t="shared" si="16"/>
        <v>11315500.339721447</v>
      </c>
      <c r="KP18" s="200">
        <f t="shared" si="17"/>
        <v>4826072</v>
      </c>
      <c r="KQ18" s="200">
        <f t="shared" si="18"/>
        <v>4765479.2997871852</v>
      </c>
      <c r="KR18" s="200">
        <v>0</v>
      </c>
      <c r="KS18" s="200">
        <f t="shared" si="45"/>
        <v>226885.0667921658</v>
      </c>
      <c r="KT18" s="200">
        <f t="shared" si="19"/>
        <v>4860338.6100604963</v>
      </c>
      <c r="KU18" s="200">
        <f t="shared" si="19"/>
        <v>4807783.3820769992</v>
      </c>
      <c r="KV18" s="235"/>
      <c r="KW18" s="232"/>
      <c r="KX18" s="231"/>
      <c r="KY18" s="276">
        <f t="shared" si="70"/>
        <v>13</v>
      </c>
      <c r="KZ18" s="277">
        <v>12</v>
      </c>
      <c r="LA18" s="321">
        <f t="shared" si="71"/>
        <v>1</v>
      </c>
      <c r="LB18" s="321">
        <f t="shared" si="71"/>
        <v>1.0251114741768284</v>
      </c>
      <c r="LC18" s="322">
        <v>97.871738014620576</v>
      </c>
      <c r="LD18" s="253">
        <f t="shared" si="72"/>
        <v>1550708.3515734796</v>
      </c>
      <c r="LE18" s="322">
        <v>97.871738014620576</v>
      </c>
      <c r="LF18" s="253">
        <f t="shared" si="46"/>
        <v>37023.472987020083</v>
      </c>
      <c r="LG18" s="322">
        <v>97.871738014620576</v>
      </c>
      <c r="LH18" s="253">
        <f t="shared" si="47"/>
        <v>719923.13252855197</v>
      </c>
      <c r="LI18" s="322">
        <v>113.283800212451</v>
      </c>
      <c r="LJ18" s="253">
        <f t="shared" si="48"/>
        <v>940826.6677902072</v>
      </c>
      <c r="LK18" s="322">
        <v>114.530871148214</v>
      </c>
      <c r="LL18" s="253">
        <f t="shared" si="49"/>
        <v>80982.186554105458</v>
      </c>
      <c r="LM18" s="322">
        <v>133.31173389491801</v>
      </c>
      <c r="LN18" s="253">
        <f t="shared" si="50"/>
        <v>47875.873853272438</v>
      </c>
      <c r="LO18" s="322">
        <v>103.218284594742</v>
      </c>
      <c r="LP18" s="253">
        <f t="shared" si="51"/>
        <v>70774.793930055806</v>
      </c>
      <c r="LQ18" s="322">
        <v>109.79963570127499</v>
      </c>
      <c r="LR18" s="253">
        <f t="shared" si="52"/>
        <v>412177.16287804063</v>
      </c>
      <c r="LS18" s="256">
        <f t="shared" si="53"/>
        <v>3131447.0034958702</v>
      </c>
      <c r="LT18" s="256">
        <f t="shared" si="73"/>
        <v>3860291.6420947332</v>
      </c>
      <c r="LU18" s="23"/>
      <c r="LV18" s="244"/>
      <c r="LW18" s="15"/>
      <c r="LX18" s="193">
        <v>13</v>
      </c>
      <c r="LY18" s="245">
        <v>13</v>
      </c>
      <c r="LZ18" s="200">
        <f t="shared" si="20"/>
        <v>4940477.4938000003</v>
      </c>
      <c r="MA18" s="200">
        <f t="shared" si="20"/>
        <v>4860338.6100604963</v>
      </c>
      <c r="MB18" s="201">
        <f t="shared" si="21"/>
        <v>4807783.3820769992</v>
      </c>
      <c r="MC18" s="200">
        <f t="shared" si="22"/>
        <v>4282743.8014500001</v>
      </c>
      <c r="MD18" s="200">
        <f t="shared" si="22"/>
        <v>4204434.6527110226</v>
      </c>
      <c r="ME18" s="201">
        <f t="shared" si="54"/>
        <v>5190614.1055803085</v>
      </c>
      <c r="MF18" s="200">
        <f t="shared" si="55"/>
        <v>657733.69235000014</v>
      </c>
      <c r="MG18" s="200">
        <f t="shared" si="55"/>
        <v>655903.95734947361</v>
      </c>
      <c r="MH18" s="200">
        <f t="shared" si="55"/>
        <v>-382830.7235033093</v>
      </c>
      <c r="MI18" s="15"/>
      <c r="MJ18" s="22"/>
      <c r="MK18" s="15"/>
      <c r="ML18" s="15"/>
      <c r="MM18" s="15"/>
      <c r="MN18" s="15"/>
      <c r="MO18" s="15"/>
      <c r="MP18" s="22"/>
      <c r="MQ18" s="15"/>
      <c r="MR18" s="247">
        <f t="shared" si="83"/>
        <v>12</v>
      </c>
      <c r="MS18" s="257" t="s">
        <v>51</v>
      </c>
      <c r="MT18" s="256">
        <f t="shared" si="111"/>
        <v>5411261.8928738777</v>
      </c>
      <c r="MU18" s="325">
        <f t="shared" si="112"/>
        <v>0.24776657645657307</v>
      </c>
      <c r="MV18" s="15"/>
      <c r="MW18" s="250">
        <f t="shared" si="113"/>
        <v>5411261.8928738777</v>
      </c>
      <c r="MX18" s="325">
        <f t="shared" si="114"/>
        <v>0.24776657645657307</v>
      </c>
      <c r="MY18" s="15"/>
      <c r="MZ18" s="22"/>
      <c r="NA18" s="15"/>
      <c r="NB18" s="247">
        <f t="shared" si="84"/>
        <v>12</v>
      </c>
      <c r="NC18" s="257" t="str">
        <f t="shared" si="58"/>
        <v>Equipment</v>
      </c>
      <c r="ND18" s="256">
        <v>5368188.8173783924</v>
      </c>
      <c r="NE18" s="256">
        <f t="shared" si="115"/>
        <v>5411261.8928738777</v>
      </c>
      <c r="NF18" s="256">
        <f t="shared" si="75"/>
        <v>43073.075495485216</v>
      </c>
      <c r="NG18" s="262">
        <f t="shared" si="76"/>
        <v>8.0237631277135998E-3</v>
      </c>
      <c r="NH18" s="15"/>
      <c r="NI18" s="22"/>
      <c r="NJ18" s="15"/>
    </row>
    <row r="19" spans="1:374" x14ac:dyDescent="0.3">
      <c r="A19" s="15"/>
      <c r="B19" s="131">
        <f t="shared" si="77"/>
        <v>14</v>
      </c>
      <c r="C19" s="248"/>
      <c r="D19" s="15" t="s">
        <v>49</v>
      </c>
      <c r="E19" s="249"/>
      <c r="F19" s="250">
        <f>ER9</f>
        <v>3139795.3899999997</v>
      </c>
      <c r="G19" s="251">
        <f t="shared" si="104"/>
        <v>0.15391930101165135</v>
      </c>
      <c r="H19" s="250">
        <f>EY9</f>
        <v>3012430.9315999998</v>
      </c>
      <c r="I19" s="252">
        <f t="shared" si="105"/>
        <v>0.14707722755849542</v>
      </c>
      <c r="J19" s="253">
        <f t="shared" si="59"/>
        <v>-127364.45839999989</v>
      </c>
      <c r="K19" s="250">
        <f>JH26+JJ26</f>
        <v>3194174.4689449836</v>
      </c>
      <c r="L19" s="252">
        <f t="shared" si="106"/>
        <v>0.14992494401445777</v>
      </c>
      <c r="M19" s="253">
        <f t="shared" si="60"/>
        <v>181743.53734498378</v>
      </c>
      <c r="N19" s="250">
        <f>LL27+LN27</f>
        <v>3649124.5549549651</v>
      </c>
      <c r="O19" s="252">
        <f t="shared" si="107"/>
        <v>0.16708322678587467</v>
      </c>
      <c r="P19" s="253">
        <f t="shared" si="61"/>
        <v>454950.08600998158</v>
      </c>
      <c r="Q19" s="250">
        <f t="shared" si="62"/>
        <v>509329.16495496547</v>
      </c>
      <c r="R19" s="254">
        <f t="shared" si="63"/>
        <v>8.5524854178143928E-2</v>
      </c>
      <c r="S19" s="15"/>
      <c r="T19" s="22"/>
      <c r="U19" s="15"/>
      <c r="V19" s="296">
        <f t="shared" si="64"/>
        <v>10</v>
      </c>
      <c r="W19" s="297" t="s">
        <v>182</v>
      </c>
      <c r="X19" s="219">
        <f>X18/N$24*100</f>
        <v>-0.18983177837142404</v>
      </c>
      <c r="Y19" s="219">
        <f>Y18/N$24*100</f>
        <v>-0.23325426464248103</v>
      </c>
      <c r="Z19" s="219">
        <f>Z18/N$24*100</f>
        <v>-0.30743121730858908</v>
      </c>
      <c r="AA19" s="219">
        <f>AA18/N$24*100</f>
        <v>-0.73051726032249409</v>
      </c>
      <c r="AB19" s="252"/>
      <c r="AC19" s="22"/>
      <c r="AD19" s="15"/>
      <c r="AE19" s="19">
        <f t="shared" si="78"/>
        <v>13</v>
      </c>
      <c r="AF19" s="257" t="s">
        <v>76</v>
      </c>
      <c r="AG19" s="25">
        <f>AG15*LB27</f>
        <v>1896028.6125641153</v>
      </c>
      <c r="AH19" s="25">
        <f>AH15*LB27</f>
        <v>105819.43143013667</v>
      </c>
      <c r="AI19" s="25">
        <f>AI15*LA27</f>
        <v>551398.74322437751</v>
      </c>
      <c r="AJ19" s="15"/>
      <c r="AK19" s="374"/>
      <c r="AL19" s="15"/>
      <c r="AM19" s="247">
        <f t="shared" si="117"/>
        <v>14</v>
      </c>
      <c r="AN19" s="16"/>
      <c r="AO19" s="191" t="s">
        <v>58</v>
      </c>
      <c r="AP19" s="15"/>
      <c r="AQ19" s="249"/>
      <c r="AR19" s="259">
        <v>32802383.3928</v>
      </c>
      <c r="AS19" s="260">
        <v>3.1987333437832652</v>
      </c>
      <c r="AT19" s="261"/>
      <c r="AU19" s="259">
        <v>36250313.730549999</v>
      </c>
      <c r="AV19" s="260">
        <v>3.359065788539803</v>
      </c>
      <c r="AW19" s="262">
        <f t="shared" si="94"/>
        <v>5.012372946564736E-2</v>
      </c>
      <c r="AX19" s="261"/>
      <c r="AY19" s="259">
        <v>43223045.707989462</v>
      </c>
      <c r="AZ19" s="260">
        <v>3.3502683932407789</v>
      </c>
      <c r="BA19" s="262">
        <f t="shared" si="95"/>
        <v>-2.6190005950578188E-3</v>
      </c>
      <c r="BB19" s="261"/>
      <c r="BC19" s="259">
        <v>49380961.369565383</v>
      </c>
      <c r="BD19" s="260">
        <v>3.3578537497555252</v>
      </c>
      <c r="BE19" s="262">
        <f t="shared" si="96"/>
        <v>2.2641041326867395E-3</v>
      </c>
      <c r="BF19" s="261"/>
      <c r="BG19" s="259">
        <v>57308507.547660008</v>
      </c>
      <c r="BH19" s="260">
        <v>3.7711862224659241</v>
      </c>
      <c r="BI19" s="262">
        <f t="shared" si="97"/>
        <v>0.12309424516791179</v>
      </c>
      <c r="BJ19" s="261"/>
      <c r="BK19" s="259">
        <v>61753474.575707734</v>
      </c>
      <c r="BL19" s="260">
        <v>3.6711456534132534</v>
      </c>
      <c r="BM19" s="262">
        <f t="shared" si="98"/>
        <v>-2.6527613103989212E-2</v>
      </c>
      <c r="BN19" s="261"/>
      <c r="BO19" s="259">
        <v>74174917.572400004</v>
      </c>
      <c r="BP19" s="260">
        <v>3.9990987993156044</v>
      </c>
      <c r="BQ19" s="262">
        <f t="shared" si="99"/>
        <v>8.9332643502563425E-2</v>
      </c>
      <c r="BR19" s="261"/>
      <c r="BS19" s="15">
        <v>83233170</v>
      </c>
      <c r="BT19" s="15">
        <v>4.24</v>
      </c>
      <c r="BU19" s="15">
        <f t="shared" si="100"/>
        <v>6.0238871999267252E-2</v>
      </c>
      <c r="BV19" s="250">
        <v>91278660.188299984</v>
      </c>
      <c r="BW19" s="263">
        <v>4.7155047883804926</v>
      </c>
      <c r="BX19" s="263">
        <f t="shared" si="65"/>
        <v>0.11214735575011603</v>
      </c>
      <c r="BY19" s="250">
        <f t="shared" si="118"/>
        <v>96836161.677461118</v>
      </c>
      <c r="BZ19" s="263">
        <f t="shared" si="118"/>
        <v>4.7471100714133083</v>
      </c>
      <c r="CA19" s="263">
        <f t="shared" si="66"/>
        <v>6.7024177582630795E-3</v>
      </c>
      <c r="CB19" s="264">
        <f t="shared" si="67"/>
        <v>1.9521074891989798</v>
      </c>
      <c r="CC19" s="401">
        <f t="shared" si="68"/>
        <v>7.4835852487860288E-2</v>
      </c>
      <c r="CD19" s="15"/>
      <c r="CE19" s="22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22"/>
      <c r="CS19" s="15"/>
      <c r="CT19" s="15"/>
      <c r="CU19" s="15"/>
      <c r="CV19" s="15"/>
      <c r="CW19" s="23"/>
      <c r="CX19" s="15"/>
      <c r="CY19" s="15"/>
      <c r="CZ19" s="15"/>
      <c r="DA19" s="15"/>
      <c r="DB19" s="22"/>
      <c r="DC19" s="15"/>
      <c r="DD19" s="15"/>
      <c r="DE19" s="15"/>
      <c r="DF19" s="15"/>
      <c r="DG19" s="23"/>
      <c r="DH19" s="15"/>
      <c r="DI19" s="15"/>
      <c r="DJ19" s="15"/>
      <c r="DK19" s="22"/>
      <c r="DL19" s="15"/>
      <c r="DM19" s="15"/>
      <c r="DN19" s="24"/>
      <c r="DO19" s="16"/>
      <c r="DP19" s="16"/>
      <c r="DQ19" s="16"/>
      <c r="DR19" s="16"/>
      <c r="DS19" s="15"/>
      <c r="DT19" s="15"/>
      <c r="DU19" s="15"/>
      <c r="DV19" s="15"/>
      <c r="DW19" s="15"/>
      <c r="DX19" s="22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319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319"/>
      <c r="FB19" s="15"/>
      <c r="FC19" s="247">
        <f t="shared" si="82"/>
        <v>14</v>
      </c>
      <c r="FD19" s="272"/>
      <c r="FE19" s="273" t="s">
        <v>235</v>
      </c>
      <c r="FF19" s="256">
        <v>73106.802000000011</v>
      </c>
      <c r="FG19" s="256">
        <v>65307.89</v>
      </c>
      <c r="FH19" s="256">
        <v>216741.23000000004</v>
      </c>
      <c r="FI19" s="253">
        <f t="shared" si="29"/>
        <v>355155.92200000008</v>
      </c>
      <c r="FJ19" s="256">
        <v>73106.802000000011</v>
      </c>
      <c r="FK19" s="256">
        <v>65307.89</v>
      </c>
      <c r="FL19" s="256">
        <v>216741.23000000004</v>
      </c>
      <c r="FM19" s="256">
        <v>355155.92200000008</v>
      </c>
      <c r="FN19" s="256">
        <v>355155.92200000008</v>
      </c>
      <c r="FO19" s="23"/>
      <c r="FP19" s="319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22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22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22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22"/>
      <c r="HQ19" s="15"/>
      <c r="HR19" s="15"/>
      <c r="HS19" s="247">
        <v>14</v>
      </c>
      <c r="HT19" s="231">
        <v>14</v>
      </c>
      <c r="HU19" s="231">
        <v>10</v>
      </c>
      <c r="HV19" s="231">
        <v>11</v>
      </c>
      <c r="HW19" s="258">
        <v>123149025</v>
      </c>
      <c r="HX19" s="258">
        <v>133783798</v>
      </c>
      <c r="HY19" s="252">
        <f t="shared" si="5"/>
        <v>1.1000000000000001</v>
      </c>
      <c r="HZ19" s="252">
        <f t="shared" si="6"/>
        <v>1.0863569403005831</v>
      </c>
      <c r="IA19" s="254">
        <v>0</v>
      </c>
      <c r="IB19" s="254">
        <v>0.90909090909090906</v>
      </c>
      <c r="IC19" s="254">
        <v>9.0909090909090912E-2</v>
      </c>
      <c r="ID19" s="15"/>
      <c r="IE19" s="22"/>
      <c r="IF19" s="15"/>
      <c r="IG19" s="276">
        <v>14</v>
      </c>
      <c r="IH19" s="277">
        <v>14</v>
      </c>
      <c r="II19" s="251">
        <f t="shared" si="7"/>
        <v>1.0863569403005831</v>
      </c>
      <c r="IJ19" s="256">
        <v>239.58</v>
      </c>
      <c r="IK19" s="253">
        <f t="shared" si="30"/>
        <v>260.26939575721372</v>
      </c>
      <c r="IL19" s="256">
        <v>13631753</v>
      </c>
      <c r="IM19" s="253">
        <v>14769695</v>
      </c>
      <c r="IN19" s="256">
        <v>6301378.1882000007</v>
      </c>
      <c r="IO19" s="253">
        <v>6597918</v>
      </c>
      <c r="IP19" s="256">
        <f t="shared" si="31"/>
        <v>6301617.7682000007</v>
      </c>
      <c r="IQ19" s="256">
        <f t="shared" si="31"/>
        <v>6598178.2693957575</v>
      </c>
      <c r="IR19" s="223"/>
      <c r="IS19" s="224"/>
      <c r="IT19" s="223"/>
      <c r="IU19" s="276">
        <v>14</v>
      </c>
      <c r="IV19" s="277">
        <v>14</v>
      </c>
      <c r="IW19" s="278">
        <f t="shared" si="8"/>
        <v>1.1000000000000001</v>
      </c>
      <c r="IX19" s="279">
        <f t="shared" si="8"/>
        <v>1.0863569403005831</v>
      </c>
      <c r="IY19" s="256">
        <v>2527716.160136539</v>
      </c>
      <c r="IZ19" s="253">
        <f t="shared" si="69"/>
        <v>2746001.9936742689</v>
      </c>
      <c r="JA19" s="256">
        <v>139622.22700000001</v>
      </c>
      <c r="JB19" s="253">
        <f t="shared" si="32"/>
        <v>151679.57532167347</v>
      </c>
      <c r="JC19" s="256">
        <v>1552338.217974561</v>
      </c>
      <c r="JD19" s="253">
        <f t="shared" si="33"/>
        <v>1707572.0397720172</v>
      </c>
      <c r="JE19" s="256">
        <v>1386091.4</v>
      </c>
      <c r="JF19" s="253">
        <v>1419976.4</v>
      </c>
      <c r="JG19" s="256">
        <v>141481.51600000003</v>
      </c>
      <c r="JH19" s="253">
        <f t="shared" si="34"/>
        <v>153699.42683084801</v>
      </c>
      <c r="JI19" s="256">
        <v>87854.09599999999</v>
      </c>
      <c r="JJ19" s="253">
        <f t="shared" si="35"/>
        <v>95440.906923433678</v>
      </c>
      <c r="JK19" s="256">
        <v>286354.826</v>
      </c>
      <c r="JL19" s="253">
        <f t="shared" si="36"/>
        <v>311083.55261366587</v>
      </c>
      <c r="JM19" s="256">
        <v>653028.30624999991</v>
      </c>
      <c r="JN19" s="253">
        <f t="shared" si="37"/>
        <v>709421.83270742197</v>
      </c>
      <c r="JO19" s="256">
        <f t="shared" si="38"/>
        <v>6774486.7493611006</v>
      </c>
      <c r="JP19" s="256">
        <f t="shared" si="38"/>
        <v>7294875.7278433284</v>
      </c>
      <c r="JQ19" s="280">
        <f t="shared" si="9"/>
        <v>5.4527348131074351</v>
      </c>
      <c r="JR19" s="15"/>
      <c r="JS19" s="22"/>
      <c r="JT19" s="15"/>
      <c r="JU19" s="247">
        <v>14</v>
      </c>
      <c r="JV19" s="231">
        <v>14</v>
      </c>
      <c r="JW19" s="15">
        <f t="shared" si="10"/>
        <v>11</v>
      </c>
      <c r="JX19" s="16">
        <f>JW19</f>
        <v>11</v>
      </c>
      <c r="JY19" s="281">
        <f t="shared" si="11"/>
        <v>133783798</v>
      </c>
      <c r="JZ19" s="281">
        <f t="shared" si="12"/>
        <v>137143306.38875502</v>
      </c>
      <c r="KA19" s="282">
        <f t="shared" si="40"/>
        <v>1</v>
      </c>
      <c r="KB19" s="282">
        <f t="shared" si="41"/>
        <v>1.0251114741768284</v>
      </c>
      <c r="KC19" s="282">
        <f t="shared" si="42"/>
        <v>1.2459364917160909</v>
      </c>
      <c r="KD19" s="231" t="s">
        <v>254</v>
      </c>
      <c r="KE19" s="231"/>
      <c r="KF19" s="232"/>
      <c r="KG19" s="231"/>
      <c r="KH19" s="247">
        <v>14</v>
      </c>
      <c r="KI19" s="231">
        <v>14</v>
      </c>
      <c r="KJ19" s="346" t="str">
        <f t="shared" si="13"/>
        <v>Q3</v>
      </c>
      <c r="KK19" s="284">
        <f t="shared" si="14"/>
        <v>1.2459364917160909</v>
      </c>
      <c r="KL19" s="270">
        <f t="shared" si="43"/>
        <v>260.26939575721372</v>
      </c>
      <c r="KM19" s="270">
        <f t="shared" si="44"/>
        <v>324.27913785080966</v>
      </c>
      <c r="KN19" s="270">
        <f t="shared" si="15"/>
        <v>14769695</v>
      </c>
      <c r="KO19" s="270">
        <f t="shared" si="16"/>
        <v>15103703.833773157</v>
      </c>
      <c r="KP19" s="270">
        <f t="shared" si="17"/>
        <v>6597918</v>
      </c>
      <c r="KQ19" s="270">
        <f t="shared" si="18"/>
        <v>6360866.5820369869</v>
      </c>
      <c r="KR19" s="270">
        <v>0</v>
      </c>
      <c r="KS19" s="270">
        <f t="shared" si="45"/>
        <v>302841.65527399653</v>
      </c>
      <c r="KT19" s="270">
        <f t="shared" si="19"/>
        <v>6598178.2693957575</v>
      </c>
      <c r="KU19" s="270">
        <f t="shared" si="19"/>
        <v>6361190.8611748377</v>
      </c>
      <c r="KV19" s="235"/>
      <c r="KW19" s="232"/>
      <c r="KX19" s="231"/>
      <c r="KY19" s="285">
        <f t="shared" si="70"/>
        <v>14</v>
      </c>
      <c r="KZ19" s="286">
        <v>13</v>
      </c>
      <c r="LA19" s="287">
        <f t="shared" si="71"/>
        <v>1</v>
      </c>
      <c r="LB19" s="287">
        <f t="shared" si="71"/>
        <v>1.0251114741768284</v>
      </c>
      <c r="LC19" s="288">
        <v>97.871738014620576</v>
      </c>
      <c r="LD19" s="201">
        <f t="shared" si="72"/>
        <v>2300518.2688375958</v>
      </c>
      <c r="LE19" s="288">
        <v>97.871738014620576</v>
      </c>
      <c r="LF19" s="201">
        <f t="shared" si="46"/>
        <v>78605.974787325555</v>
      </c>
      <c r="LG19" s="288">
        <v>97.871738014620576</v>
      </c>
      <c r="LH19" s="201">
        <f t="shared" si="47"/>
        <v>804433.63585542946</v>
      </c>
      <c r="LI19" s="288">
        <v>113.283800212451</v>
      </c>
      <c r="LJ19" s="201">
        <f t="shared" si="48"/>
        <v>984897.12613705988</v>
      </c>
      <c r="LK19" s="288">
        <v>114.530871148214</v>
      </c>
      <c r="LL19" s="201">
        <f t="shared" si="49"/>
        <v>100578.89293488902</v>
      </c>
      <c r="LM19" s="288">
        <v>133.31173389491801</v>
      </c>
      <c r="LN19" s="201">
        <f t="shared" si="50"/>
        <v>45461.459725831213</v>
      </c>
      <c r="LO19" s="288">
        <v>103.218284594742</v>
      </c>
      <c r="LP19" s="201">
        <f t="shared" si="51"/>
        <v>280574.09090957697</v>
      </c>
      <c r="LQ19" s="288">
        <v>109.79963570127499</v>
      </c>
      <c r="LR19" s="289">
        <f t="shared" si="52"/>
        <v>595544.65639260027</v>
      </c>
      <c r="LS19" s="290">
        <f t="shared" si="53"/>
        <v>4204434.6527110226</v>
      </c>
      <c r="LT19" s="290">
        <f t="shared" si="73"/>
        <v>5190614.1055803085</v>
      </c>
      <c r="LU19" s="23"/>
      <c r="LV19" s="244"/>
      <c r="LW19" s="15"/>
      <c r="LX19" s="247">
        <v>14</v>
      </c>
      <c r="LY19" s="291">
        <v>14</v>
      </c>
      <c r="LZ19" s="256">
        <f t="shared" si="20"/>
        <v>6301617.7682000007</v>
      </c>
      <c r="MA19" s="256">
        <f t="shared" si="20"/>
        <v>6598178.2693957575</v>
      </c>
      <c r="MB19" s="253">
        <f t="shared" si="21"/>
        <v>6361190.8611748377</v>
      </c>
      <c r="MC19" s="256">
        <f t="shared" si="22"/>
        <v>6774486.7493611006</v>
      </c>
      <c r="MD19" s="256">
        <f t="shared" si="22"/>
        <v>7294875.7278433284</v>
      </c>
      <c r="ME19" s="253">
        <f t="shared" si="54"/>
        <v>9088951.8718539812</v>
      </c>
      <c r="MF19" s="256">
        <f t="shared" si="55"/>
        <v>-472868.98116109986</v>
      </c>
      <c r="MG19" s="256">
        <f t="shared" si="55"/>
        <v>-696697.45844757091</v>
      </c>
      <c r="MH19" s="256">
        <f t="shared" si="55"/>
        <v>-2727761.0106791435</v>
      </c>
      <c r="MI19" s="15"/>
      <c r="MJ19" s="22"/>
      <c r="MK19" s="15"/>
      <c r="ML19" s="15"/>
      <c r="MM19" s="15"/>
      <c r="MN19" s="15"/>
      <c r="MO19" s="15"/>
      <c r="MP19" s="22"/>
      <c r="MQ19" s="15"/>
      <c r="MR19" s="193">
        <f t="shared" si="83"/>
        <v>13</v>
      </c>
      <c r="MS19" s="299" t="s">
        <v>49</v>
      </c>
      <c r="MT19" s="200">
        <f t="shared" si="111"/>
        <v>3649124.5549549651</v>
      </c>
      <c r="MU19" s="292">
        <f t="shared" si="112"/>
        <v>0.16708322678587467</v>
      </c>
      <c r="MV19" s="17"/>
      <c r="MW19" s="293">
        <f t="shared" si="113"/>
        <v>3649124.5549549651</v>
      </c>
      <c r="MX19" s="292">
        <f t="shared" si="114"/>
        <v>0.16708322678587467</v>
      </c>
      <c r="MY19" s="15"/>
      <c r="MZ19" s="22"/>
      <c r="NA19" s="15"/>
      <c r="NB19" s="193">
        <f t="shared" si="84"/>
        <v>13</v>
      </c>
      <c r="NC19" s="299" t="str">
        <f t="shared" si="58"/>
        <v>Vehicle</v>
      </c>
      <c r="ND19" s="200">
        <v>2916993.0313242013</v>
      </c>
      <c r="NE19" s="200">
        <f t="shared" si="115"/>
        <v>3649124.5549549651</v>
      </c>
      <c r="NF19" s="200">
        <f t="shared" si="75"/>
        <v>732131.52363076387</v>
      </c>
      <c r="NG19" s="307">
        <f t="shared" si="76"/>
        <v>0.25098843767151707</v>
      </c>
      <c r="NH19" s="15"/>
      <c r="NI19" s="22"/>
      <c r="NJ19" s="15"/>
    </row>
    <row r="20" spans="1:374" x14ac:dyDescent="0.3">
      <c r="A20" s="17"/>
      <c r="B20" s="177">
        <f t="shared" si="77"/>
        <v>15</v>
      </c>
      <c r="C20" s="295"/>
      <c r="D20" s="194" t="s">
        <v>52</v>
      </c>
      <c r="E20" s="196"/>
      <c r="F20" s="293">
        <f>FI36</f>
        <v>10530651.726950001</v>
      </c>
      <c r="G20" s="222">
        <f t="shared" si="104"/>
        <v>0.51623445214666785</v>
      </c>
      <c r="H20" s="293">
        <f>FN36</f>
        <v>9827661.2010500003</v>
      </c>
      <c r="I20" s="219">
        <f t="shared" si="105"/>
        <v>0.47982018365045637</v>
      </c>
      <c r="J20" s="201">
        <f t="shared" si="59"/>
        <v>-702990.52590000071</v>
      </c>
      <c r="K20" s="293">
        <f>JN26</f>
        <v>10248015.626367219</v>
      </c>
      <c r="L20" s="219">
        <f t="shared" si="106"/>
        <v>0.48101103555244062</v>
      </c>
      <c r="M20" s="201">
        <f t="shared" si="60"/>
        <v>420354.42531721853</v>
      </c>
      <c r="N20" s="293">
        <f>LR27</f>
        <v>11423193.394320784</v>
      </c>
      <c r="O20" s="219">
        <f t="shared" si="107"/>
        <v>0.52303613751155165</v>
      </c>
      <c r="P20" s="201">
        <f t="shared" si="61"/>
        <v>1175177.7679535653</v>
      </c>
      <c r="Q20" s="293">
        <f t="shared" si="62"/>
        <v>892541.66737078317</v>
      </c>
      <c r="R20" s="220">
        <f t="shared" si="63"/>
        <v>1.3175574269791879E-2</v>
      </c>
      <c r="S20" s="15"/>
      <c r="T20" s="22"/>
      <c r="U20" s="15"/>
      <c r="V20" s="19">
        <f t="shared" si="64"/>
        <v>11</v>
      </c>
      <c r="W20" s="373" t="s">
        <v>131</v>
      </c>
      <c r="X20" s="256">
        <f>X18-X14</f>
        <v>-2795606.249073185</v>
      </c>
      <c r="Y20" s="256">
        <f t="shared" ref="Y20:AA20" si="119">Y18-Y14</f>
        <v>-6955433.2286313474</v>
      </c>
      <c r="Z20" s="256">
        <f t="shared" si="119"/>
        <v>-16021901.794639729</v>
      </c>
      <c r="AA20" s="256">
        <f t="shared" si="119"/>
        <v>-25772941.272344261</v>
      </c>
      <c r="AB20" s="256"/>
      <c r="AC20" s="22"/>
      <c r="AD20" s="15"/>
      <c r="AE20" s="296">
        <f t="shared" si="78"/>
        <v>14</v>
      </c>
      <c r="AF20" s="299" t="s">
        <v>183</v>
      </c>
      <c r="AG20" s="300">
        <f>AG19*3600/$N$24</f>
        <v>3.125298865579778</v>
      </c>
      <c r="AH20" s="300">
        <f>AH19*3600/$N$24</f>
        <v>0.17442634927204709</v>
      </c>
      <c r="AI20" s="300">
        <f>AI19*3600/$N$24</f>
        <v>0.90889233172001427</v>
      </c>
      <c r="AJ20" s="15"/>
      <c r="AK20" s="374"/>
      <c r="AL20" s="15"/>
      <c r="AM20" s="193">
        <f t="shared" si="117"/>
        <v>15</v>
      </c>
      <c r="AN20" s="194"/>
      <c r="AO20" s="192" t="s">
        <v>236</v>
      </c>
      <c r="AP20" s="17"/>
      <c r="AQ20" s="196"/>
      <c r="AR20" s="302">
        <v>8347158.8556000106</v>
      </c>
      <c r="AS20" s="303">
        <v>0.81397546749984451</v>
      </c>
      <c r="AT20" s="304"/>
      <c r="AU20" s="302">
        <v>7285795.8646500036</v>
      </c>
      <c r="AV20" s="303">
        <v>0.67512429859622292</v>
      </c>
      <c r="AW20" s="294">
        <f t="shared" si="94"/>
        <v>-0.17058397267193814</v>
      </c>
      <c r="AX20" s="304"/>
      <c r="AY20" s="302">
        <v>9252422.5520105362</v>
      </c>
      <c r="AZ20" s="303">
        <v>0.71716600089519644</v>
      </c>
      <c r="BA20" s="294">
        <f t="shared" si="95"/>
        <v>6.2272536163178183E-2</v>
      </c>
      <c r="BB20" s="304"/>
      <c r="BC20" s="302">
        <v>10915527.954034619</v>
      </c>
      <c r="BD20" s="303">
        <v>0.74224448966694945</v>
      </c>
      <c r="BE20" s="294">
        <f t="shared" si="96"/>
        <v>3.4968875742086292E-2</v>
      </c>
      <c r="BF20" s="304"/>
      <c r="BG20" s="302">
        <v>3838414.9907733351</v>
      </c>
      <c r="BH20" s="303">
        <v>0.25258689065096962</v>
      </c>
      <c r="BI20" s="294">
        <f t="shared" si="97"/>
        <v>-0.65969853038005422</v>
      </c>
      <c r="BJ20" s="304"/>
      <c r="BK20" s="302">
        <v>5658223.4029922634</v>
      </c>
      <c r="BL20" s="303">
        <v>0.33637236438364621</v>
      </c>
      <c r="BM20" s="294">
        <f t="shared" si="98"/>
        <v>0.33170951000958038</v>
      </c>
      <c r="BN20" s="304"/>
      <c r="BO20" s="302">
        <v>8558427.9676000625</v>
      </c>
      <c r="BP20" s="303">
        <v>0.46142281150297859</v>
      </c>
      <c r="BQ20" s="294">
        <f t="shared" si="99"/>
        <v>0.37176195300249848</v>
      </c>
      <c r="BR20" s="304"/>
      <c r="BS20" s="17">
        <v>12790093</v>
      </c>
      <c r="BT20" s="17">
        <v>0.65</v>
      </c>
      <c r="BU20" s="17">
        <f t="shared" si="100"/>
        <v>0.40868631501501773</v>
      </c>
      <c r="BV20" s="293">
        <v>16992816.141500026</v>
      </c>
      <c r="BW20" s="305">
        <v>0.87785804171546822</v>
      </c>
      <c r="BX20" s="305">
        <f t="shared" si="65"/>
        <v>0.35055083340841264</v>
      </c>
      <c r="BY20" s="293">
        <f t="shared" si="118"/>
        <v>13569776.854138836</v>
      </c>
      <c r="BZ20" s="305">
        <f t="shared" si="118"/>
        <v>0.66521868747413349</v>
      </c>
      <c r="CA20" s="305">
        <f t="shared" si="66"/>
        <v>-0.24222521653478857</v>
      </c>
      <c r="CB20" s="306">
        <f t="shared" si="67"/>
        <v>0.62567612392269645</v>
      </c>
      <c r="CC20" s="307">
        <f t="shared" si="68"/>
        <v>3.2925348024720469E-2</v>
      </c>
      <c r="CD20" s="15"/>
      <c r="CE20" s="22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22"/>
      <c r="CS20" s="15"/>
      <c r="CT20" s="15"/>
      <c r="CU20" s="15"/>
      <c r="CV20" s="15"/>
      <c r="CW20" s="23"/>
      <c r="CX20" s="15"/>
      <c r="CY20" s="15"/>
      <c r="CZ20" s="15"/>
      <c r="DA20" s="15"/>
      <c r="DB20" s="22"/>
      <c r="DC20" s="15"/>
      <c r="DD20" s="15"/>
      <c r="DE20" s="15"/>
      <c r="DF20" s="15"/>
      <c r="DG20" s="23"/>
      <c r="DH20" s="15"/>
      <c r="DI20" s="15"/>
      <c r="DJ20" s="15"/>
      <c r="DK20" s="22"/>
      <c r="DL20" s="15"/>
      <c r="DM20" s="15"/>
      <c r="DN20" s="24"/>
      <c r="DO20" s="16"/>
      <c r="DP20" s="16"/>
      <c r="DQ20" s="16"/>
      <c r="DR20" s="16"/>
      <c r="DS20" s="15"/>
      <c r="DT20" s="15"/>
      <c r="DU20" s="15"/>
      <c r="DV20" s="15"/>
      <c r="DW20" s="15"/>
      <c r="DX20" s="22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319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319"/>
      <c r="FB20" s="15"/>
      <c r="FC20" s="391">
        <f t="shared" si="82"/>
        <v>15</v>
      </c>
      <c r="FD20" s="403"/>
      <c r="FE20" s="404" t="s">
        <v>237</v>
      </c>
      <c r="FF20" s="405">
        <f>SUM(FF7:FF19)</f>
        <v>1183683.3563999997</v>
      </c>
      <c r="FG20" s="405">
        <f>SUM(FG7:FG19)</f>
        <v>1834203.6</v>
      </c>
      <c r="FH20" s="405">
        <f>SUM(FH7:FH19)</f>
        <v>3698722.3600000003</v>
      </c>
      <c r="FI20" s="406">
        <f t="shared" si="29"/>
        <v>6716609.3164000008</v>
      </c>
      <c r="FJ20" s="405">
        <v>1150487.4663999998</v>
      </c>
      <c r="FK20" s="405">
        <v>1654714.22</v>
      </c>
      <c r="FL20" s="405">
        <v>3662375.0000000005</v>
      </c>
      <c r="FM20" s="405">
        <v>6467576.6864000009</v>
      </c>
      <c r="FN20" s="405">
        <v>6467576.6864000009</v>
      </c>
      <c r="FO20" s="23"/>
      <c r="FP20" s="319"/>
      <c r="FQ20" s="15"/>
      <c r="FR20" s="15"/>
      <c r="FS20" s="15"/>
      <c r="FT20" s="15"/>
      <c r="FU20" s="15"/>
      <c r="FV20" s="15"/>
      <c r="FW20" s="15"/>
      <c r="FX20" s="267"/>
      <c r="FY20" s="267"/>
      <c r="FZ20" s="267"/>
      <c r="GA20" s="267"/>
      <c r="GB20" s="15"/>
      <c r="GC20" s="22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22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22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22"/>
      <c r="HQ20" s="15"/>
      <c r="HR20" s="15"/>
      <c r="HS20" s="193">
        <v>15</v>
      </c>
      <c r="HT20" s="216">
        <v>15</v>
      </c>
      <c r="HU20" s="216">
        <v>10</v>
      </c>
      <c r="HV20" s="216">
        <v>12</v>
      </c>
      <c r="HW20" s="217">
        <v>151727988</v>
      </c>
      <c r="HX20" s="217">
        <v>180252289</v>
      </c>
      <c r="HY20" s="219">
        <f t="shared" si="5"/>
        <v>1.2</v>
      </c>
      <c r="HZ20" s="219">
        <f t="shared" si="6"/>
        <v>1.1879963042810533</v>
      </c>
      <c r="IA20" s="220">
        <v>0</v>
      </c>
      <c r="IB20" s="220">
        <v>0.75</v>
      </c>
      <c r="IC20" s="220">
        <v>0.25</v>
      </c>
      <c r="ID20" s="15"/>
      <c r="IE20" s="22"/>
      <c r="IF20" s="15"/>
      <c r="IG20" s="225">
        <v>15</v>
      </c>
      <c r="IH20" s="226">
        <v>15</v>
      </c>
      <c r="II20" s="222">
        <f t="shared" si="7"/>
        <v>1.1879963042810533</v>
      </c>
      <c r="IJ20" s="200">
        <v>31102.639999999999</v>
      </c>
      <c r="IK20" s="201">
        <f>II20*IJ20</f>
        <v>36949.82137338406</v>
      </c>
      <c r="IL20" s="200">
        <v>16792208</v>
      </c>
      <c r="IM20" s="201">
        <v>20028626</v>
      </c>
      <c r="IN20" s="200">
        <v>7803198.2625999991</v>
      </c>
      <c r="IO20" s="201">
        <v>8910157</v>
      </c>
      <c r="IP20" s="200">
        <f t="shared" si="31"/>
        <v>7834300.9025999987</v>
      </c>
      <c r="IQ20" s="200">
        <f t="shared" si="31"/>
        <v>8947106.8213733844</v>
      </c>
      <c r="IR20" s="223"/>
      <c r="IS20" s="224"/>
      <c r="IT20" s="223"/>
      <c r="IU20" s="225">
        <v>15</v>
      </c>
      <c r="IV20" s="226">
        <v>15</v>
      </c>
      <c r="IW20" s="227">
        <f t="shared" si="8"/>
        <v>1.2</v>
      </c>
      <c r="IX20" s="228">
        <f t="shared" si="8"/>
        <v>1.1879963042810533</v>
      </c>
      <c r="IY20" s="200">
        <v>2574670.1021487694</v>
      </c>
      <c r="IZ20" s="201">
        <f t="shared" si="69"/>
        <v>3058698.56609566</v>
      </c>
      <c r="JA20" s="200">
        <v>129681.572</v>
      </c>
      <c r="JB20" s="201">
        <f t="shared" si="32"/>
        <v>154061.22826935732</v>
      </c>
      <c r="JC20" s="200">
        <v>1151415.5858512304</v>
      </c>
      <c r="JD20" s="201">
        <f t="shared" si="33"/>
        <v>1381698.7030214765</v>
      </c>
      <c r="JE20" s="200">
        <v>1327303.45</v>
      </c>
      <c r="JF20" s="201">
        <v>1558383.45</v>
      </c>
      <c r="JG20" s="200">
        <v>106707.42000000001</v>
      </c>
      <c r="JH20" s="201">
        <f t="shared" si="34"/>
        <v>126768.02059936617</v>
      </c>
      <c r="JI20" s="200">
        <v>49485.779999999992</v>
      </c>
      <c r="JJ20" s="201">
        <f t="shared" si="35"/>
        <v>58788.92375446525</v>
      </c>
      <c r="JK20" s="200">
        <v>311780.95</v>
      </c>
      <c r="JL20" s="201">
        <f t="shared" si="36"/>
        <v>370394.6163452359</v>
      </c>
      <c r="JM20" s="200">
        <v>578244.05220000003</v>
      </c>
      <c r="JN20" s="201">
        <f t="shared" si="37"/>
        <v>686951.7969861005</v>
      </c>
      <c r="JO20" s="200">
        <f t="shared" si="38"/>
        <v>6229288.9122000001</v>
      </c>
      <c r="JP20" s="200">
        <f t="shared" si="38"/>
        <v>7395745.3050716612</v>
      </c>
      <c r="JQ20" s="229">
        <f t="shared" si="9"/>
        <v>4.1029966088650678</v>
      </c>
      <c r="JR20" s="15"/>
      <c r="JS20" s="22"/>
      <c r="JT20" s="15"/>
      <c r="JU20" s="193">
        <v>15</v>
      </c>
      <c r="JV20" s="216">
        <v>15</v>
      </c>
      <c r="JW20" s="17">
        <f t="shared" si="10"/>
        <v>12</v>
      </c>
      <c r="JX20" s="194">
        <f>JW20</f>
        <v>12</v>
      </c>
      <c r="JY20" s="199">
        <f t="shared" si="11"/>
        <v>180252289</v>
      </c>
      <c r="JZ20" s="199">
        <f t="shared" si="12"/>
        <v>184778689.70053771</v>
      </c>
      <c r="KA20" s="230">
        <f t="shared" si="40"/>
        <v>1</v>
      </c>
      <c r="KB20" s="230">
        <f t="shared" si="41"/>
        <v>1.0251114741768284</v>
      </c>
      <c r="KC20" s="230">
        <f t="shared" si="42"/>
        <v>1.2446237765848773</v>
      </c>
      <c r="KD20" s="216" t="s">
        <v>254</v>
      </c>
      <c r="KE20" s="231"/>
      <c r="KF20" s="232"/>
      <c r="KG20" s="231"/>
      <c r="KH20" s="193">
        <v>15</v>
      </c>
      <c r="KI20" s="216">
        <v>15</v>
      </c>
      <c r="KJ20" s="233" t="str">
        <f t="shared" si="13"/>
        <v>Q3</v>
      </c>
      <c r="KK20" s="234">
        <f t="shared" si="14"/>
        <v>1.2446237765848773</v>
      </c>
      <c r="KL20" s="200">
        <f t="shared" si="43"/>
        <v>36949.82137338406</v>
      </c>
      <c r="KM20" s="200">
        <f t="shared" si="44"/>
        <v>45988.626221877887</v>
      </c>
      <c r="KN20" s="200">
        <f t="shared" si="15"/>
        <v>20028626</v>
      </c>
      <c r="KO20" s="200">
        <f t="shared" si="16"/>
        <v>20349827.326741666</v>
      </c>
      <c r="KP20" s="200">
        <f t="shared" si="17"/>
        <v>8910157</v>
      </c>
      <c r="KQ20" s="200">
        <f t="shared" si="18"/>
        <v>8570251.2454891838</v>
      </c>
      <c r="KR20" s="200">
        <v>0</v>
      </c>
      <c r="KS20" s="200">
        <f t="shared" si="45"/>
        <v>408030.736036413</v>
      </c>
      <c r="KT20" s="200">
        <f t="shared" si="19"/>
        <v>8947106.8213733844</v>
      </c>
      <c r="KU20" s="200">
        <f t="shared" si="19"/>
        <v>8616239.8717110623</v>
      </c>
      <c r="KV20" s="235"/>
      <c r="KW20" s="232"/>
      <c r="KX20" s="231"/>
      <c r="KY20" s="276">
        <f t="shared" si="70"/>
        <v>15</v>
      </c>
      <c r="KZ20" s="277">
        <v>14</v>
      </c>
      <c r="LA20" s="321">
        <f t="shared" si="71"/>
        <v>1</v>
      </c>
      <c r="LB20" s="321">
        <f t="shared" si="71"/>
        <v>1.0251114741768284</v>
      </c>
      <c r="LC20" s="322">
        <v>97.871738014620576</v>
      </c>
      <c r="LD20" s="253">
        <f t="shared" si="72"/>
        <v>3663406.9516064199</v>
      </c>
      <c r="LE20" s="322">
        <v>97.871738014620576</v>
      </c>
      <c r="LF20" s="253">
        <f t="shared" si="46"/>
        <v>202353.82637382057</v>
      </c>
      <c r="LG20" s="322">
        <v>97.871738014620576</v>
      </c>
      <c r="LH20" s="253">
        <f t="shared" si="47"/>
        <v>2222246.6351080313</v>
      </c>
      <c r="LI20" s="322">
        <v>113.283800212451</v>
      </c>
      <c r="LJ20" s="253">
        <f t="shared" si="48"/>
        <v>1590125.9896127859</v>
      </c>
      <c r="LK20" s="322">
        <v>114.530871148214</v>
      </c>
      <c r="LL20" s="253">
        <f t="shared" si="49"/>
        <v>172781.18922895569</v>
      </c>
      <c r="LM20" s="322">
        <v>133.31173389491801</v>
      </c>
      <c r="LN20" s="253">
        <f t="shared" si="50"/>
        <v>113387.44660727824</v>
      </c>
      <c r="LO20" s="322">
        <v>103.218284594742</v>
      </c>
      <c r="LP20" s="253">
        <f t="shared" si="51"/>
        <v>333596.25931296078</v>
      </c>
      <c r="LQ20" s="322">
        <v>109.79963570127499</v>
      </c>
      <c r="LR20" s="253">
        <f t="shared" si="52"/>
        <v>791053.57400372857</v>
      </c>
      <c r="LS20" s="256">
        <f t="shared" si="53"/>
        <v>7294875.7278433284</v>
      </c>
      <c r="LT20" s="256">
        <f t="shared" si="73"/>
        <v>9088951.8718539812</v>
      </c>
      <c r="LU20" s="23"/>
      <c r="LV20" s="244"/>
      <c r="LW20" s="15"/>
      <c r="LX20" s="193">
        <v>15</v>
      </c>
      <c r="LY20" s="245">
        <v>15</v>
      </c>
      <c r="LZ20" s="200">
        <f t="shared" si="20"/>
        <v>7834300.9025999987</v>
      </c>
      <c r="MA20" s="200">
        <f t="shared" si="20"/>
        <v>8947106.8213733844</v>
      </c>
      <c r="MB20" s="201">
        <f t="shared" si="21"/>
        <v>8616239.8717110623</v>
      </c>
      <c r="MC20" s="200">
        <f t="shared" si="22"/>
        <v>6229288.9122000001</v>
      </c>
      <c r="MD20" s="200">
        <f t="shared" si="22"/>
        <v>7395745.3050716612</v>
      </c>
      <c r="ME20" s="201">
        <f t="shared" si="54"/>
        <v>9204920.4522581659</v>
      </c>
      <c r="MF20" s="200">
        <f t="shared" si="55"/>
        <v>1605011.9903999986</v>
      </c>
      <c r="MG20" s="200">
        <f t="shared" si="55"/>
        <v>1551361.5163017232</v>
      </c>
      <c r="MH20" s="200">
        <f t="shared" si="55"/>
        <v>-588680.58054710366</v>
      </c>
      <c r="MI20" s="15"/>
      <c r="MJ20" s="22"/>
      <c r="MK20" s="15"/>
      <c r="ML20" s="15"/>
      <c r="MM20" s="15"/>
      <c r="MN20" s="15"/>
      <c r="MO20" s="15"/>
      <c r="MP20" s="22"/>
      <c r="MQ20" s="15"/>
      <c r="MR20" s="355">
        <f t="shared" si="83"/>
        <v>14</v>
      </c>
      <c r="MS20" s="327" t="s">
        <v>52</v>
      </c>
      <c r="MT20" s="382">
        <f t="shared" si="111"/>
        <v>11423193.394320784</v>
      </c>
      <c r="MU20" s="383">
        <f t="shared" si="112"/>
        <v>0.52303613751155165</v>
      </c>
      <c r="MV20" s="362"/>
      <c r="MW20" s="363">
        <f t="shared" si="113"/>
        <v>11423193.394320784</v>
      </c>
      <c r="MX20" s="383">
        <f t="shared" si="114"/>
        <v>0.52303613751155165</v>
      </c>
      <c r="MY20" s="15"/>
      <c r="MZ20" s="22"/>
      <c r="NA20" s="15"/>
      <c r="NB20" s="355">
        <f t="shared" si="84"/>
        <v>14</v>
      </c>
      <c r="NC20" s="327" t="str">
        <f t="shared" si="58"/>
        <v>Overhead</v>
      </c>
      <c r="ND20" s="382">
        <v>11689158.215298433</v>
      </c>
      <c r="NE20" s="382">
        <f t="shared" si="115"/>
        <v>11423193.394320784</v>
      </c>
      <c r="NF20" s="382">
        <f t="shared" si="75"/>
        <v>-265964.82097764872</v>
      </c>
      <c r="NG20" s="384">
        <f t="shared" si="76"/>
        <v>-2.2753120120280485E-2</v>
      </c>
      <c r="NH20" s="15"/>
      <c r="NI20" s="22"/>
      <c r="NJ20" s="15"/>
    </row>
    <row r="21" spans="1:374" ht="17.25" thickBot="1" x14ac:dyDescent="0.35">
      <c r="A21" s="15"/>
      <c r="B21" s="131">
        <f t="shared" si="77"/>
        <v>16</v>
      </c>
      <c r="C21" s="10" t="s">
        <v>238</v>
      </c>
      <c r="D21" s="10"/>
      <c r="E21" s="249"/>
      <c r="F21" s="407">
        <f>SUM(F17:F20,F14:F16)</f>
        <v>96836161.677461118</v>
      </c>
      <c r="G21" s="408">
        <f t="shared" si="104"/>
        <v>4.7471100714133083</v>
      </c>
      <c r="H21" s="407">
        <f>SUM(H17:H20,H14:H16)</f>
        <v>91888600.413061097</v>
      </c>
      <c r="I21" s="409">
        <f t="shared" si="105"/>
        <v>4.4863171637284101</v>
      </c>
      <c r="J21" s="410">
        <f t="shared" si="59"/>
        <v>-4947561.2644000202</v>
      </c>
      <c r="K21" s="407">
        <f>SUM(K17:K20,K14:K16)</f>
        <v>95773053.324787825</v>
      </c>
      <c r="L21" s="409">
        <f t="shared" si="106"/>
        <v>4.4952991132494731</v>
      </c>
      <c r="M21" s="410">
        <f t="shared" si="60"/>
        <v>3884452.9117267281</v>
      </c>
      <c r="N21" s="407">
        <f>SUM(N17:N20,N14:N16)</f>
        <v>117840179.59459096</v>
      </c>
      <c r="O21" s="409">
        <f t="shared" si="107"/>
        <v>5.3955728710209048</v>
      </c>
      <c r="P21" s="410">
        <f t="shared" si="61"/>
        <v>22067126.269803137</v>
      </c>
      <c r="Q21" s="407">
        <f>N21-F21</f>
        <v>21004017.917129844</v>
      </c>
      <c r="R21" s="411">
        <f t="shared" si="63"/>
        <v>0.13660159335941757</v>
      </c>
      <c r="S21" s="15"/>
      <c r="T21" s="22"/>
      <c r="U21" s="15"/>
      <c r="V21" s="186"/>
      <c r="W21" s="187" t="s">
        <v>29</v>
      </c>
      <c r="X21" s="188"/>
      <c r="Y21" s="189"/>
      <c r="Z21" s="189"/>
      <c r="AA21" s="189"/>
      <c r="AB21" s="190"/>
      <c r="AC21" s="22"/>
      <c r="AD21" s="15"/>
      <c r="AE21" s="412">
        <f t="shared" si="78"/>
        <v>15</v>
      </c>
      <c r="AF21" s="413" t="s">
        <v>192</v>
      </c>
      <c r="AG21" s="414">
        <f>LD27/AG19</f>
        <v>25.904768832214554</v>
      </c>
      <c r="AH21" s="414">
        <f>LF27/AH19</f>
        <v>22.821555217999233</v>
      </c>
      <c r="AI21" s="414">
        <f>LH27/AI19</f>
        <v>42.345188173883109</v>
      </c>
      <c r="AJ21" s="15"/>
      <c r="AK21" s="374"/>
      <c r="AL21" s="15"/>
      <c r="AM21" s="882" t="s">
        <v>239</v>
      </c>
      <c r="AN21" s="882"/>
      <c r="AO21" s="882"/>
      <c r="AP21" s="882"/>
      <c r="AQ21" s="882"/>
      <c r="AR21" s="882"/>
      <c r="AS21" s="882"/>
      <c r="AT21" s="882"/>
      <c r="AU21" s="882"/>
      <c r="AV21" s="882"/>
      <c r="AW21" s="882"/>
      <c r="AX21" s="882"/>
      <c r="AY21" s="882"/>
      <c r="AZ21" s="882"/>
      <c r="BA21" s="882"/>
      <c r="BB21" s="882"/>
      <c r="BC21" s="882"/>
      <c r="BD21" s="882"/>
      <c r="BE21" s="882"/>
      <c r="BF21" s="882"/>
      <c r="BG21" s="882"/>
      <c r="BH21" s="882"/>
      <c r="BI21" s="882"/>
      <c r="BJ21" s="882"/>
      <c r="BK21" s="882"/>
      <c r="BL21" s="882"/>
      <c r="BM21" s="882"/>
      <c r="BN21" s="882"/>
      <c r="BO21" s="882"/>
      <c r="BP21" s="882"/>
      <c r="BQ21" s="882"/>
      <c r="BR21" s="882"/>
      <c r="BS21" s="883"/>
      <c r="BT21" s="883"/>
      <c r="BU21" s="883"/>
      <c r="BV21" s="883"/>
      <c r="BW21" s="883"/>
      <c r="BX21" s="883"/>
      <c r="BY21" s="883"/>
      <c r="BZ21" s="883"/>
      <c r="CA21" s="883"/>
      <c r="CB21" s="882"/>
      <c r="CC21" s="882"/>
      <c r="CD21" s="15"/>
      <c r="CE21" s="22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22"/>
      <c r="CS21" s="15"/>
      <c r="CT21" s="15"/>
      <c r="CU21" s="15"/>
      <c r="CV21" s="15"/>
      <c r="CW21" s="23"/>
      <c r="CX21" s="15"/>
      <c r="CY21" s="15"/>
      <c r="CZ21" s="15"/>
      <c r="DA21" s="15"/>
      <c r="DB21" s="22"/>
      <c r="DC21" s="15"/>
      <c r="DD21" s="15"/>
      <c r="DE21" s="15"/>
      <c r="DF21" s="15"/>
      <c r="DG21" s="23"/>
      <c r="DH21" s="15"/>
      <c r="DI21" s="15"/>
      <c r="DJ21" s="15"/>
      <c r="DK21" s="22"/>
      <c r="DL21" s="15"/>
      <c r="DM21" s="15"/>
      <c r="DN21" s="24"/>
      <c r="DO21" s="16"/>
      <c r="DP21" s="16"/>
      <c r="DQ21" s="16"/>
      <c r="DR21" s="16"/>
      <c r="DS21" s="15"/>
      <c r="DT21" s="15"/>
      <c r="DU21" s="15"/>
      <c r="DV21" s="15"/>
      <c r="DW21" s="15"/>
      <c r="DX21" s="22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319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319"/>
      <c r="FB21" s="15"/>
      <c r="FC21" s="247">
        <f t="shared" si="82"/>
        <v>16</v>
      </c>
      <c r="FD21" s="10" t="s">
        <v>240</v>
      </c>
      <c r="FE21" s="249"/>
      <c r="FF21" s="416"/>
      <c r="FG21" s="416"/>
      <c r="FH21" s="416"/>
      <c r="FI21" s="417"/>
      <c r="FJ21" s="416"/>
      <c r="FK21" s="416"/>
      <c r="FL21" s="416"/>
      <c r="FM21" s="416"/>
      <c r="FN21" s="416"/>
      <c r="FO21" s="23"/>
      <c r="FP21" s="319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22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22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22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22"/>
      <c r="HQ21" s="15"/>
      <c r="HR21" s="15"/>
      <c r="HS21" s="247">
        <v>16</v>
      </c>
      <c r="HT21" s="231">
        <v>16</v>
      </c>
      <c r="HU21" s="231">
        <v>10</v>
      </c>
      <c r="HV21" s="231">
        <v>10</v>
      </c>
      <c r="HW21" s="258">
        <v>165008366</v>
      </c>
      <c r="HX21" s="258">
        <v>162810321</v>
      </c>
      <c r="HY21" s="252">
        <f t="shared" si="5"/>
        <v>1</v>
      </c>
      <c r="HZ21" s="252">
        <f t="shared" si="6"/>
        <v>0.98667919055691999</v>
      </c>
      <c r="IA21" s="254">
        <v>0</v>
      </c>
      <c r="IB21" s="254">
        <v>0.1</v>
      </c>
      <c r="IC21" s="254">
        <v>0.9</v>
      </c>
      <c r="ID21" s="15"/>
      <c r="IE21" s="22"/>
      <c r="IF21" s="15"/>
      <c r="IG21" s="276">
        <v>16</v>
      </c>
      <c r="IH21" s="277">
        <v>16</v>
      </c>
      <c r="II21" s="251">
        <f t="shared" si="7"/>
        <v>0.98667919055691999</v>
      </c>
      <c r="IJ21" s="256">
        <v>41813.609999999993</v>
      </c>
      <c r="IK21" s="253">
        <f t="shared" si="30"/>
        <v>41256.618869062731</v>
      </c>
      <c r="IL21" s="256">
        <v>18277227.399999999</v>
      </c>
      <c r="IM21" s="253">
        <v>18078029</v>
      </c>
      <c r="IN21" s="256">
        <v>8498215.0416000001</v>
      </c>
      <c r="IO21" s="253">
        <v>8110539</v>
      </c>
      <c r="IP21" s="256">
        <f t="shared" si="31"/>
        <v>8540028.6515999995</v>
      </c>
      <c r="IQ21" s="256">
        <f t="shared" si="31"/>
        <v>8151795.6188690625</v>
      </c>
      <c r="IR21" s="223"/>
      <c r="IS21" s="224"/>
      <c r="IT21" s="223"/>
      <c r="IU21" s="276">
        <v>16</v>
      </c>
      <c r="IV21" s="277">
        <v>16</v>
      </c>
      <c r="IW21" s="278">
        <f t="shared" si="8"/>
        <v>1</v>
      </c>
      <c r="IX21" s="279">
        <f t="shared" si="8"/>
        <v>0.98667919055691999</v>
      </c>
      <c r="IY21" s="256">
        <v>3323110.7293486688</v>
      </c>
      <c r="IZ21" s="253">
        <f t="shared" si="69"/>
        <v>3278844.2045647604</v>
      </c>
      <c r="JA21" s="256">
        <v>65496.453000000001</v>
      </c>
      <c r="JB21" s="253">
        <f t="shared" si="32"/>
        <v>64623.987230389357</v>
      </c>
      <c r="JC21" s="256">
        <v>1937051.7956513311</v>
      </c>
      <c r="JD21" s="253">
        <f t="shared" si="33"/>
        <v>1937051.7956513311</v>
      </c>
      <c r="JE21" s="256">
        <v>1422568.75</v>
      </c>
      <c r="JF21" s="253">
        <v>1505676.0499999998</v>
      </c>
      <c r="JG21" s="256">
        <v>121468.33999999995</v>
      </c>
      <c r="JH21" s="253">
        <f t="shared" si="34"/>
        <v>119850.2833894927</v>
      </c>
      <c r="JI21" s="256">
        <v>25780.349999999995</v>
      </c>
      <c r="JJ21" s="253">
        <f t="shared" si="35"/>
        <v>25436.934870274086</v>
      </c>
      <c r="JK21" s="256">
        <v>632756.49780000001</v>
      </c>
      <c r="JL21" s="253">
        <f t="shared" si="36"/>
        <v>624327.66906893556</v>
      </c>
      <c r="JM21" s="256">
        <v>709259.58790000004</v>
      </c>
      <c r="JN21" s="253">
        <f t="shared" si="37"/>
        <v>699811.67608390667</v>
      </c>
      <c r="JO21" s="256">
        <f t="shared" si="38"/>
        <v>8237492.5036999993</v>
      </c>
      <c r="JP21" s="256">
        <f t="shared" si="38"/>
        <v>8255622.6008590898</v>
      </c>
      <c r="JQ21" s="280">
        <f t="shared" si="9"/>
        <v>5.0706997874287643</v>
      </c>
      <c r="JR21" s="15"/>
      <c r="JS21" s="22"/>
      <c r="JT21" s="15"/>
      <c r="JU21" s="247">
        <v>16</v>
      </c>
      <c r="JV21" s="231">
        <v>16</v>
      </c>
      <c r="JW21" s="15">
        <f t="shared" si="10"/>
        <v>10</v>
      </c>
      <c r="JX21" s="16">
        <f>JW21</f>
        <v>10</v>
      </c>
      <c r="JY21" s="281">
        <f t="shared" si="11"/>
        <v>162810321</v>
      </c>
      <c r="JZ21" s="281">
        <f t="shared" si="12"/>
        <v>166898728.17151263</v>
      </c>
      <c r="KA21" s="282">
        <f t="shared" si="40"/>
        <v>1</v>
      </c>
      <c r="KB21" s="282">
        <f t="shared" si="41"/>
        <v>1.0251114741768284</v>
      </c>
      <c r="KC21" s="282">
        <f t="shared" si="42"/>
        <v>1.2454861752077222</v>
      </c>
      <c r="KD21" s="231" t="s">
        <v>254</v>
      </c>
      <c r="KE21" s="231"/>
      <c r="KF21" s="232"/>
      <c r="KG21" s="231"/>
      <c r="KH21" s="247">
        <v>16</v>
      </c>
      <c r="KI21" s="231">
        <v>16</v>
      </c>
      <c r="KJ21" s="346" t="str">
        <f t="shared" si="13"/>
        <v>Q3</v>
      </c>
      <c r="KK21" s="284">
        <f t="shared" si="14"/>
        <v>1.2454861752077222</v>
      </c>
      <c r="KL21" s="270">
        <f t="shared" si="43"/>
        <v>41256.618869062731</v>
      </c>
      <c r="KM21" s="270">
        <f t="shared" si="44"/>
        <v>51384.548437231686</v>
      </c>
      <c r="KN21" s="270">
        <f t="shared" si="15"/>
        <v>18078029</v>
      </c>
      <c r="KO21" s="270">
        <f t="shared" si="16"/>
        <v>18380692.626662746</v>
      </c>
      <c r="KP21" s="270">
        <f t="shared" si="17"/>
        <v>8110539</v>
      </c>
      <c r="KQ21" s="270">
        <f t="shared" si="18"/>
        <v>7740957.7657498904</v>
      </c>
      <c r="KR21" s="270">
        <v>0</v>
      </c>
      <c r="KS21" s="270">
        <f t="shared" si="45"/>
        <v>368547.96951818274</v>
      </c>
      <c r="KT21" s="270">
        <f t="shared" si="19"/>
        <v>8151795.6188690625</v>
      </c>
      <c r="KU21" s="270">
        <f t="shared" si="19"/>
        <v>7792342.3141871225</v>
      </c>
      <c r="KV21" s="235"/>
      <c r="KW21" s="232"/>
      <c r="KX21" s="231"/>
      <c r="KY21" s="285">
        <f t="shared" si="70"/>
        <v>16</v>
      </c>
      <c r="KZ21" s="286">
        <v>15</v>
      </c>
      <c r="LA21" s="287">
        <f t="shared" si="71"/>
        <v>1</v>
      </c>
      <c r="LB21" s="287">
        <f t="shared" si="71"/>
        <v>1.0251114741768284</v>
      </c>
      <c r="LC21" s="288">
        <v>97.871738014620576</v>
      </c>
      <c r="LD21" s="201">
        <f t="shared" si="72"/>
        <v>4080571.5420877435</v>
      </c>
      <c r="LE21" s="288">
        <v>97.871738014620576</v>
      </c>
      <c r="LF21" s="201">
        <f t="shared" si="46"/>
        <v>205531.15981529583</v>
      </c>
      <c r="LG21" s="288">
        <v>97.871738014620576</v>
      </c>
      <c r="LH21" s="201">
        <f t="shared" si="47"/>
        <v>1798152.7115731849</v>
      </c>
      <c r="LI21" s="288">
        <v>113.283800212451</v>
      </c>
      <c r="LJ21" s="201">
        <f t="shared" si="48"/>
        <v>1745117.7538073431</v>
      </c>
      <c r="LK21" s="288">
        <v>114.530871148214</v>
      </c>
      <c r="LL21" s="201">
        <f t="shared" si="49"/>
        <v>142506.25267109455</v>
      </c>
      <c r="LM21" s="288">
        <v>133.31173389491801</v>
      </c>
      <c r="LN21" s="201">
        <f t="shared" si="50"/>
        <v>69843.489214288798</v>
      </c>
      <c r="LO21" s="288">
        <v>103.218284594742</v>
      </c>
      <c r="LP21" s="201">
        <f t="shared" si="51"/>
        <v>397199.58655571128</v>
      </c>
      <c r="LQ21" s="288">
        <v>109.79963570127499</v>
      </c>
      <c r="LR21" s="289">
        <f t="shared" si="52"/>
        <v>765997.95653350395</v>
      </c>
      <c r="LS21" s="290">
        <f t="shared" si="53"/>
        <v>7395745.3050716612</v>
      </c>
      <c r="LT21" s="290">
        <f t="shared" si="73"/>
        <v>9204920.4522581659</v>
      </c>
      <c r="LU21" s="23"/>
      <c r="LV21" s="244"/>
      <c r="LW21" s="15"/>
      <c r="LX21" s="247">
        <v>16</v>
      </c>
      <c r="LY21" s="291">
        <v>16</v>
      </c>
      <c r="LZ21" s="256">
        <f t="shared" si="20"/>
        <v>8540028.6515999995</v>
      </c>
      <c r="MA21" s="256">
        <f t="shared" si="20"/>
        <v>8151795.6188690625</v>
      </c>
      <c r="MB21" s="253">
        <f t="shared" si="21"/>
        <v>7792342.3141871225</v>
      </c>
      <c r="MC21" s="256">
        <f t="shared" si="22"/>
        <v>8237492.5036999993</v>
      </c>
      <c r="MD21" s="256">
        <f t="shared" si="22"/>
        <v>8255622.6008590898</v>
      </c>
      <c r="ME21" s="253">
        <f t="shared" si="54"/>
        <v>10282263.817102415</v>
      </c>
      <c r="MF21" s="256">
        <f t="shared" si="55"/>
        <v>302536.14790000021</v>
      </c>
      <c r="MG21" s="256">
        <f t="shared" si="55"/>
        <v>-103826.98199002724</v>
      </c>
      <c r="MH21" s="256">
        <f t="shared" si="55"/>
        <v>-2489921.502915293</v>
      </c>
      <c r="MI21" s="15"/>
      <c r="MJ21" s="22"/>
      <c r="MK21" s="15"/>
      <c r="ML21" s="15"/>
      <c r="MM21" s="15"/>
      <c r="MN21" s="15"/>
      <c r="MO21" s="15"/>
      <c r="MP21" s="22"/>
      <c r="MQ21" s="15"/>
      <c r="MR21" s="193">
        <f t="shared" si="83"/>
        <v>15</v>
      </c>
      <c r="MS21" s="195" t="s">
        <v>58</v>
      </c>
      <c r="MT21" s="405">
        <f t="shared" si="111"/>
        <v>117840179.59459096</v>
      </c>
      <c r="MU21" s="418">
        <f t="shared" si="112"/>
        <v>5.3955728710209048</v>
      </c>
      <c r="MV21" s="195"/>
      <c r="MW21" s="419">
        <f>SUM(MW14:MW20)</f>
        <v>117840179.59459096</v>
      </c>
      <c r="MX21" s="418">
        <f t="shared" si="114"/>
        <v>5.3955728710209048</v>
      </c>
      <c r="MY21" s="15"/>
      <c r="MZ21" s="22"/>
      <c r="NA21" s="15"/>
      <c r="NB21" s="193">
        <f t="shared" si="84"/>
        <v>15</v>
      </c>
      <c r="NC21" s="195" t="str">
        <f t="shared" si="58"/>
        <v>Total Operating Expenses</v>
      </c>
      <c r="ND21" s="405">
        <v>102807155.89495605</v>
      </c>
      <c r="NE21" s="420">
        <f t="shared" si="115"/>
        <v>117840179.59459096</v>
      </c>
      <c r="NF21" s="420">
        <f t="shared" si="75"/>
        <v>15033023.69963491</v>
      </c>
      <c r="NG21" s="376">
        <f t="shared" si="76"/>
        <v>0.14622546036576489</v>
      </c>
      <c r="NH21" s="15"/>
      <c r="NI21" s="22"/>
      <c r="NJ21" s="15"/>
    </row>
    <row r="22" spans="1:374" x14ac:dyDescent="0.3">
      <c r="A22" s="17"/>
      <c r="B22" s="177">
        <f t="shared" si="77"/>
        <v>17</v>
      </c>
      <c r="C22" s="195" t="s">
        <v>236</v>
      </c>
      <c r="D22" s="195"/>
      <c r="E22" s="196"/>
      <c r="F22" s="419">
        <f>F12-F21</f>
        <v>13569776.854138836</v>
      </c>
      <c r="G22" s="421">
        <f t="shared" si="104"/>
        <v>0.66521868747413349</v>
      </c>
      <c r="H22" s="419">
        <f>H12-H21</f>
        <v>13405657.603338882</v>
      </c>
      <c r="I22" s="422">
        <f t="shared" si="105"/>
        <v>0.65451026053909589</v>
      </c>
      <c r="J22" s="406">
        <f t="shared" si="59"/>
        <v>-164119.25079995394</v>
      </c>
      <c r="K22" s="419">
        <f>K12-K21</f>
        <v>9818326.7742802054</v>
      </c>
      <c r="L22" s="422">
        <f t="shared" si="106"/>
        <v>0.46084273300068301</v>
      </c>
      <c r="M22" s="406">
        <f t="shared" si="60"/>
        <v>-3587330.829058677</v>
      </c>
      <c r="N22" s="419">
        <f>N12-N21</f>
        <v>-11131841.408064067</v>
      </c>
      <c r="O22" s="422">
        <f t="shared" si="107"/>
        <v>-0.50969594337426316</v>
      </c>
      <c r="P22" s="406">
        <f t="shared" si="61"/>
        <v>-20950168.182344273</v>
      </c>
      <c r="Q22" s="419">
        <f t="shared" si="62"/>
        <v>-24701618.262202904</v>
      </c>
      <c r="R22" s="423">
        <f t="shared" si="63"/>
        <v>-1.7662080951297423</v>
      </c>
      <c r="S22" s="15"/>
      <c r="T22" s="22"/>
      <c r="U22" s="15"/>
      <c r="V22" s="424">
        <v>11</v>
      </c>
      <c r="W22" s="425" t="s">
        <v>241</v>
      </c>
      <c r="X22" s="256">
        <f>X18-X7</f>
        <v>-4956023.1998884482</v>
      </c>
      <c r="Y22" s="256">
        <f>Y18-Y7</f>
        <v>-8952174.4995631445</v>
      </c>
      <c r="Z22" s="256">
        <f>Z18-Z7</f>
        <v>-15616193.652751371</v>
      </c>
      <c r="AA22" s="256">
        <f>AA18-AA7</f>
        <v>-29524391.352202963</v>
      </c>
      <c r="AB22" s="256"/>
      <c r="AC22" s="22"/>
      <c r="AD22" s="15"/>
      <c r="AE22" s="15"/>
      <c r="AF22" s="15"/>
      <c r="AG22" s="15"/>
      <c r="AH22" s="15"/>
      <c r="AI22" s="15"/>
      <c r="AJ22" s="15"/>
      <c r="AK22" s="374"/>
      <c r="AL22" s="15"/>
      <c r="AM22" s="247">
        <v>18</v>
      </c>
      <c r="AN22" s="16"/>
      <c r="AO22" s="191" t="s">
        <v>242</v>
      </c>
      <c r="AP22" s="15"/>
      <c r="AQ22" s="426"/>
      <c r="AR22" s="427"/>
      <c r="AS22" s="260">
        <v>1025480397</v>
      </c>
      <c r="AT22" s="262"/>
      <c r="AU22" s="427"/>
      <c r="AV22" s="260">
        <v>1079178438.6666701</v>
      </c>
      <c r="AW22" s="262"/>
      <c r="AX22" s="261"/>
      <c r="AY22" s="427"/>
      <c r="AZ22" s="260">
        <v>1290136807.9999998</v>
      </c>
      <c r="BA22" s="262"/>
      <c r="BB22" s="261"/>
      <c r="BC22" s="427"/>
      <c r="BD22" s="260">
        <v>1470610844</v>
      </c>
      <c r="BE22" s="262"/>
      <c r="BF22" s="261"/>
      <c r="BG22" s="427"/>
      <c r="BH22" s="260">
        <v>1519641411.6666667</v>
      </c>
      <c r="BI22" s="262"/>
      <c r="BJ22" s="261"/>
      <c r="BK22" s="427"/>
      <c r="BL22" s="260">
        <v>1682130877</v>
      </c>
      <c r="BM22" s="262"/>
      <c r="BN22" s="261"/>
      <c r="BO22" s="427"/>
      <c r="BP22" s="260">
        <v>1854790824</v>
      </c>
      <c r="BQ22" s="262"/>
      <c r="BR22" s="261"/>
      <c r="BS22" s="884">
        <v>1962055288</v>
      </c>
      <c r="BT22" s="884"/>
      <c r="BU22" s="884"/>
      <c r="BV22" s="428"/>
      <c r="BW22" s="15"/>
      <c r="BX22" s="15"/>
      <c r="BY22" s="429">
        <f>F24</f>
        <v>2039897121</v>
      </c>
      <c r="BZ22" s="263"/>
      <c r="CA22" s="265"/>
      <c r="CB22" s="430">
        <f>BY22/AS22-1</f>
        <v>0.98921122916404225</v>
      </c>
      <c r="CC22" s="265">
        <f>(CB22+1)^(1/15)-1</f>
        <v>4.6916537504634537E-2</v>
      </c>
      <c r="CD22" s="15"/>
      <c r="CE22" s="22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22"/>
      <c r="CS22" s="15"/>
      <c r="CT22" s="15"/>
      <c r="CU22" s="15"/>
      <c r="CV22" s="15"/>
      <c r="CW22" s="23"/>
      <c r="CX22" s="15"/>
      <c r="CY22" s="15"/>
      <c r="CZ22" s="15"/>
      <c r="DA22" s="15"/>
      <c r="DB22" s="22"/>
      <c r="DC22" s="15"/>
      <c r="DD22" s="15"/>
      <c r="DE22" s="15"/>
      <c r="DF22" s="15"/>
      <c r="DG22" s="23"/>
      <c r="DH22" s="15"/>
      <c r="DI22" s="15"/>
      <c r="DJ22" s="15"/>
      <c r="DK22" s="22"/>
      <c r="DL22" s="15"/>
      <c r="DM22" s="15"/>
      <c r="DN22" s="24"/>
      <c r="DO22" s="16"/>
      <c r="DP22" s="16"/>
      <c r="DQ22" s="16"/>
      <c r="DR22" s="16"/>
      <c r="DS22" s="15"/>
      <c r="DT22" s="15"/>
      <c r="DU22" s="15"/>
      <c r="DV22" s="15"/>
      <c r="DW22" s="15"/>
      <c r="DX22" s="22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26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26"/>
      <c r="FB22" s="15"/>
      <c r="FC22" s="247">
        <f>FC21+1</f>
        <v>17</v>
      </c>
      <c r="FD22" s="17"/>
      <c r="FE22" s="196" t="s">
        <v>243</v>
      </c>
      <c r="FF22" s="200">
        <v>10760.16</v>
      </c>
      <c r="FG22" s="200">
        <v>4592.0767999999998</v>
      </c>
      <c r="FH22" s="200">
        <v>37840</v>
      </c>
      <c r="FI22" s="201">
        <f>FF22+FH22+FG22</f>
        <v>53192.236800000006</v>
      </c>
      <c r="FJ22" s="200">
        <v>0</v>
      </c>
      <c r="FK22" s="200">
        <v>0</v>
      </c>
      <c r="FL22" s="200">
        <v>0</v>
      </c>
      <c r="FM22" s="200">
        <v>0</v>
      </c>
      <c r="FN22" s="200">
        <v>0</v>
      </c>
      <c r="FO22" s="23"/>
      <c r="FP22" s="319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22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22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22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22"/>
      <c r="HQ22" s="15"/>
      <c r="HR22" s="15"/>
      <c r="HS22" s="193">
        <v>17</v>
      </c>
      <c r="HT22" s="216">
        <v>17</v>
      </c>
      <c r="HU22" s="216">
        <v>10</v>
      </c>
      <c r="HV22" s="216">
        <v>9</v>
      </c>
      <c r="HW22" s="217">
        <v>181354690</v>
      </c>
      <c r="HX22" s="217">
        <v>160771398</v>
      </c>
      <c r="HY22" s="219">
        <f t="shared" si="5"/>
        <v>0.9</v>
      </c>
      <c r="HZ22" s="219">
        <f t="shared" si="6"/>
        <v>0.88650256577318187</v>
      </c>
      <c r="IA22" s="220">
        <v>0</v>
      </c>
      <c r="IB22" s="220">
        <v>0.1111111111111111</v>
      </c>
      <c r="IC22" s="220">
        <v>0.88888888888888884</v>
      </c>
      <c r="ID22" s="15"/>
      <c r="IE22" s="22"/>
      <c r="IF22" s="15"/>
      <c r="IG22" s="225">
        <v>17</v>
      </c>
      <c r="IH22" s="226">
        <v>17</v>
      </c>
      <c r="II22" s="222">
        <f t="shared" si="7"/>
        <v>0.88650256577318187</v>
      </c>
      <c r="IJ22" s="200">
        <v>34767.32</v>
      </c>
      <c r="IK22" s="201">
        <f t="shared" si="30"/>
        <v>30821.31838505726</v>
      </c>
      <c r="IL22" s="200">
        <v>20387910</v>
      </c>
      <c r="IM22" s="201">
        <v>18050752</v>
      </c>
      <c r="IN22" s="200">
        <v>9596945.729700001</v>
      </c>
      <c r="IO22" s="201">
        <v>8150863</v>
      </c>
      <c r="IP22" s="200">
        <f t="shared" si="31"/>
        <v>9631713.0497000013</v>
      </c>
      <c r="IQ22" s="200">
        <f t="shared" si="31"/>
        <v>8181684.3183850572</v>
      </c>
      <c r="IR22" s="223"/>
      <c r="IS22" s="224"/>
      <c r="IT22" s="223"/>
      <c r="IU22" s="225">
        <v>17</v>
      </c>
      <c r="IV22" s="226">
        <v>17</v>
      </c>
      <c r="IW22" s="227">
        <f t="shared" si="8"/>
        <v>0.9</v>
      </c>
      <c r="IX22" s="228">
        <f t="shared" si="8"/>
        <v>0.88650256577318187</v>
      </c>
      <c r="IY22" s="200">
        <v>3524618.1201065383</v>
      </c>
      <c r="IZ22" s="201">
        <f t="shared" si="69"/>
        <v>3124583.0068450952</v>
      </c>
      <c r="JA22" s="200">
        <v>104675.85</v>
      </c>
      <c r="JB22" s="201">
        <f t="shared" si="32"/>
        <v>92795.409599488732</v>
      </c>
      <c r="JC22" s="200">
        <v>1570062.051893461</v>
      </c>
      <c r="JD22" s="201">
        <f t="shared" si="33"/>
        <v>1413055.8467041149</v>
      </c>
      <c r="JE22" s="200">
        <v>1800028.4500000002</v>
      </c>
      <c r="JF22" s="201">
        <v>1503636.15</v>
      </c>
      <c r="JG22" s="200">
        <v>85103.112200000003</v>
      </c>
      <c r="JH22" s="201">
        <f t="shared" si="34"/>
        <v>75444.127320582978</v>
      </c>
      <c r="JI22" s="200">
        <v>53344.067600000002</v>
      </c>
      <c r="JJ22" s="201">
        <f t="shared" si="35"/>
        <v>47289.652796178059</v>
      </c>
      <c r="JK22" s="200">
        <v>419125.8</v>
      </c>
      <c r="JL22" s="201">
        <f t="shared" si="36"/>
        <v>371556.09708173748</v>
      </c>
      <c r="JM22" s="200">
        <v>933332.77504999994</v>
      </c>
      <c r="JN22" s="201">
        <f t="shared" si="37"/>
        <v>827401.8998020289</v>
      </c>
      <c r="JO22" s="200">
        <f t="shared" si="38"/>
        <v>8490290.2268500011</v>
      </c>
      <c r="JP22" s="200">
        <f t="shared" si="38"/>
        <v>7455762.1901492272</v>
      </c>
      <c r="JQ22" s="229">
        <f t="shared" si="9"/>
        <v>4.6374929140998242</v>
      </c>
      <c r="JR22" s="15"/>
      <c r="JS22" s="22"/>
      <c r="JT22" s="15"/>
      <c r="JU22" s="193">
        <v>17</v>
      </c>
      <c r="JV22" s="216">
        <v>17</v>
      </c>
      <c r="JW22" s="17">
        <f t="shared" si="10"/>
        <v>9</v>
      </c>
      <c r="JX22" s="194">
        <f t="shared" ref="JX22:JX25" si="120">JW22</f>
        <v>9</v>
      </c>
      <c r="JY22" s="199">
        <f t="shared" si="11"/>
        <v>160771398</v>
      </c>
      <c r="JZ22" s="199">
        <f t="shared" si="12"/>
        <v>164808604.80924958</v>
      </c>
      <c r="KA22" s="230">
        <f t="shared" si="40"/>
        <v>1</v>
      </c>
      <c r="KB22" s="230">
        <f t="shared" si="41"/>
        <v>1.0251114741768284</v>
      </c>
      <c r="KC22" s="230">
        <f t="shared" si="42"/>
        <v>1.2442836121932157</v>
      </c>
      <c r="KD22" s="216" t="s">
        <v>254</v>
      </c>
      <c r="KE22" s="231"/>
      <c r="KF22" s="232"/>
      <c r="KG22" s="231"/>
      <c r="KH22" s="193">
        <v>17</v>
      </c>
      <c r="KI22" s="216">
        <v>17</v>
      </c>
      <c r="KJ22" s="233" t="str">
        <f t="shared" si="13"/>
        <v>Q3</v>
      </c>
      <c r="KK22" s="234">
        <f t="shared" si="14"/>
        <v>1.2442836121932157</v>
      </c>
      <c r="KL22" s="200">
        <f t="shared" si="43"/>
        <v>30821.31838505726</v>
      </c>
      <c r="KM22" s="200">
        <f t="shared" si="44"/>
        <v>38350.461372716214</v>
      </c>
      <c r="KN22" s="200">
        <f t="shared" si="15"/>
        <v>18050752</v>
      </c>
      <c r="KO22" s="200">
        <f t="shared" si="16"/>
        <v>18150505.641450468</v>
      </c>
      <c r="KP22" s="200">
        <f t="shared" si="17"/>
        <v>8150863</v>
      </c>
      <c r="KQ22" s="200">
        <f t="shared" si="18"/>
        <v>7644015.4052553372</v>
      </c>
      <c r="KR22" s="200">
        <v>0</v>
      </c>
      <c r="KS22" s="200">
        <f t="shared" si="45"/>
        <v>363932.5315837909</v>
      </c>
      <c r="KT22" s="200">
        <f t="shared" si="19"/>
        <v>8181684.3183850572</v>
      </c>
      <c r="KU22" s="200">
        <f t="shared" si="19"/>
        <v>7682365.8666280536</v>
      </c>
      <c r="KV22" s="235"/>
      <c r="KW22" s="232"/>
      <c r="KX22" s="231"/>
      <c r="KY22" s="276">
        <f t="shared" si="70"/>
        <v>17</v>
      </c>
      <c r="KZ22" s="277">
        <v>16</v>
      </c>
      <c r="LA22" s="321">
        <f t="shared" si="71"/>
        <v>1</v>
      </c>
      <c r="LB22" s="321">
        <f t="shared" si="71"/>
        <v>1.0251114741768284</v>
      </c>
      <c r="LC22" s="322">
        <v>97.871738014620576</v>
      </c>
      <c r="LD22" s="253">
        <f t="shared" si="72"/>
        <v>4374265.0879013892</v>
      </c>
      <c r="LE22" s="322">
        <v>97.871738014620576</v>
      </c>
      <c r="LF22" s="253">
        <f t="shared" si="46"/>
        <v>86214.053961249767</v>
      </c>
      <c r="LG22" s="322">
        <v>97.871738014620576</v>
      </c>
      <c r="LH22" s="253">
        <f t="shared" si="47"/>
        <v>2520893.2534939265</v>
      </c>
      <c r="LI22" s="322">
        <v>113.283800212451</v>
      </c>
      <c r="LJ22" s="253">
        <f t="shared" si="48"/>
        <v>1686094.6555467544</v>
      </c>
      <c r="LK22" s="322">
        <v>114.530871148214</v>
      </c>
      <c r="LL22" s="253">
        <f t="shared" si="49"/>
        <v>134729.67935172387</v>
      </c>
      <c r="LM22" s="322">
        <v>133.31173389491801</v>
      </c>
      <c r="LN22" s="253">
        <f t="shared" si="50"/>
        <v>30220.051206867254</v>
      </c>
      <c r="LO22" s="322">
        <v>103.218284594742</v>
      </c>
      <c r="LP22" s="253">
        <f t="shared" si="51"/>
        <v>669509.43962515215</v>
      </c>
      <c r="LQ22" s="322">
        <v>109.79963570127499</v>
      </c>
      <c r="LR22" s="253">
        <f t="shared" si="52"/>
        <v>780337.59601535078</v>
      </c>
      <c r="LS22" s="256">
        <f t="shared" si="53"/>
        <v>8255622.6008590898</v>
      </c>
      <c r="LT22" s="256">
        <f t="shared" si="73"/>
        <v>10282263.817102415</v>
      </c>
      <c r="LU22" s="23"/>
      <c r="LV22" s="244"/>
      <c r="LW22" s="15"/>
      <c r="LX22" s="193">
        <v>17</v>
      </c>
      <c r="LY22" s="245">
        <v>17</v>
      </c>
      <c r="LZ22" s="200">
        <f t="shared" si="20"/>
        <v>9631713.0497000013</v>
      </c>
      <c r="MA22" s="200">
        <f t="shared" si="20"/>
        <v>8181684.3183850572</v>
      </c>
      <c r="MB22" s="201">
        <f t="shared" si="21"/>
        <v>7682365.8666280536</v>
      </c>
      <c r="MC22" s="200">
        <f t="shared" si="22"/>
        <v>8490290.2268500011</v>
      </c>
      <c r="MD22" s="200">
        <f t="shared" si="22"/>
        <v>7455762.1901492272</v>
      </c>
      <c r="ME22" s="201">
        <f t="shared" si="54"/>
        <v>9277082.7096124813</v>
      </c>
      <c r="MF22" s="200">
        <f t="shared" si="55"/>
        <v>1141422.8228500001</v>
      </c>
      <c r="MG22" s="200">
        <f t="shared" si="55"/>
        <v>725922.12823582999</v>
      </c>
      <c r="MH22" s="200">
        <f t="shared" si="55"/>
        <v>-1594716.8429844277</v>
      </c>
      <c r="MI22" s="15"/>
      <c r="MJ22" s="22"/>
      <c r="MK22" s="15"/>
      <c r="ML22" s="15"/>
      <c r="MM22" s="15"/>
      <c r="MN22" s="15"/>
      <c r="MO22" s="15"/>
      <c r="MP22" s="22"/>
      <c r="MQ22" s="15"/>
      <c r="MR22" s="247">
        <f t="shared" si="83"/>
        <v>16</v>
      </c>
      <c r="MS22" s="16"/>
      <c r="MT22" s="256"/>
      <c r="MU22" s="325"/>
      <c r="MV22" s="15"/>
      <c r="MW22" s="250"/>
      <c r="MX22" s="325"/>
      <c r="MY22" s="15"/>
      <c r="MZ22" s="22"/>
      <c r="NA22" s="15"/>
      <c r="NB22" s="247">
        <f t="shared" si="84"/>
        <v>16</v>
      </c>
      <c r="NC22" s="16"/>
      <c r="ND22" s="256"/>
      <c r="NE22" s="256"/>
      <c r="NF22" s="256"/>
      <c r="NG22" s="265"/>
      <c r="NH22" s="15"/>
      <c r="NI22" s="22"/>
      <c r="NJ22" s="15"/>
    </row>
    <row r="23" spans="1:374" ht="17.25" thickBot="1" x14ac:dyDescent="0.35">
      <c r="A23" s="15"/>
      <c r="B23" s="431" t="s">
        <v>244</v>
      </c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15"/>
      <c r="T23" s="22"/>
      <c r="U23" s="15"/>
      <c r="V23" s="432">
        <v>12</v>
      </c>
      <c r="W23" s="433" t="s">
        <v>245</v>
      </c>
      <c r="X23" s="434">
        <f>X19/X8-1</f>
        <v>-5.780314228807887</v>
      </c>
      <c r="Y23" s="434">
        <f>Y19/Y8-1</f>
        <v>-2.2333631348237608</v>
      </c>
      <c r="Z23" s="434">
        <f>Z19/Z8-1</f>
        <v>-1.7044921094054231</v>
      </c>
      <c r="AA23" s="434">
        <f>AA19/AA8-1</f>
        <v>-2.0981610620355529</v>
      </c>
      <c r="AB23" s="254"/>
      <c r="AC23" s="22"/>
      <c r="AD23" s="15"/>
      <c r="AE23" s="15"/>
      <c r="AF23" s="15"/>
      <c r="AG23" s="15"/>
      <c r="AH23" s="15"/>
      <c r="AI23" s="15"/>
      <c r="AJ23" s="15"/>
      <c r="AK23" s="374"/>
      <c r="AL23" s="15"/>
      <c r="AM23" s="377">
        <v>19</v>
      </c>
      <c r="AN23" s="435"/>
      <c r="AO23" s="436" t="s">
        <v>246</v>
      </c>
      <c r="AP23" s="437"/>
      <c r="AQ23" s="437"/>
      <c r="AR23" s="438"/>
      <c r="AS23" s="439">
        <v>158</v>
      </c>
      <c r="AT23" s="440"/>
      <c r="AU23" s="438"/>
      <c r="AV23" s="439">
        <v>165</v>
      </c>
      <c r="AW23" s="440"/>
      <c r="AX23" s="441"/>
      <c r="AY23" s="438"/>
      <c r="AZ23" s="439">
        <v>184</v>
      </c>
      <c r="BA23" s="440"/>
      <c r="BB23" s="441"/>
      <c r="BC23" s="438"/>
      <c r="BD23" s="439">
        <v>190</v>
      </c>
      <c r="BE23" s="440"/>
      <c r="BF23" s="441"/>
      <c r="BG23" s="438"/>
      <c r="BH23" s="439">
        <v>191</v>
      </c>
      <c r="BI23" s="440"/>
      <c r="BJ23" s="441"/>
      <c r="BK23" s="438"/>
      <c r="BL23" s="439">
        <v>195</v>
      </c>
      <c r="BM23" s="440"/>
      <c r="BN23" s="441"/>
      <c r="BO23" s="438"/>
      <c r="BP23" s="439">
        <v>189</v>
      </c>
      <c r="BQ23" s="440"/>
      <c r="BR23" s="441"/>
      <c r="BS23" s="885">
        <v>179</v>
      </c>
      <c r="BT23" s="885"/>
      <c r="BU23" s="885"/>
      <c r="BV23" s="442"/>
      <c r="BW23" s="437"/>
      <c r="BX23" s="437"/>
      <c r="BY23" s="443">
        <f>F25</f>
        <v>201</v>
      </c>
      <c r="BZ23" s="444"/>
      <c r="CA23" s="445"/>
      <c r="CB23" s="446">
        <f>BY23/AS23-1</f>
        <v>0.27215189873417711</v>
      </c>
      <c r="CC23" s="445">
        <f>(CB23+1)^(1/15)-1</f>
        <v>1.6176774836214047E-2</v>
      </c>
      <c r="CD23" s="15"/>
      <c r="CE23" s="22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22"/>
      <c r="CS23" s="15"/>
      <c r="CT23" s="15"/>
      <c r="CU23" s="15"/>
      <c r="CV23" s="15"/>
      <c r="CW23" s="23"/>
      <c r="CX23" s="15"/>
      <c r="CY23" s="15"/>
      <c r="CZ23" s="15"/>
      <c r="DA23" s="15"/>
      <c r="DB23" s="22"/>
      <c r="DC23" s="15"/>
      <c r="DD23" s="15"/>
      <c r="DE23" s="15"/>
      <c r="DF23" s="15"/>
      <c r="DG23" s="23"/>
      <c r="DH23" s="15"/>
      <c r="DI23" s="15"/>
      <c r="DJ23" s="15"/>
      <c r="DK23" s="22"/>
      <c r="DL23" s="15"/>
      <c r="DM23" s="15"/>
      <c r="DN23" s="24"/>
      <c r="DO23" s="16"/>
      <c r="DP23" s="16"/>
      <c r="DQ23" s="16"/>
      <c r="DR23" s="16"/>
      <c r="DS23" s="15"/>
      <c r="DT23" s="15"/>
      <c r="DU23" s="15"/>
      <c r="DV23" s="15"/>
      <c r="DW23" s="15"/>
      <c r="DX23" s="22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447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447"/>
      <c r="FB23" s="15"/>
      <c r="FC23" s="247">
        <f t="shared" si="82"/>
        <v>18</v>
      </c>
      <c r="FD23" s="272"/>
      <c r="FE23" s="273" t="s">
        <v>247</v>
      </c>
      <c r="FF23" s="256">
        <v>182955.97319999986</v>
      </c>
      <c r="FG23" s="256">
        <v>364539.86919999996</v>
      </c>
      <c r="FH23" s="256">
        <v>607509.00415000005</v>
      </c>
      <c r="FI23" s="253">
        <f>FF23+FH23+FG23</f>
        <v>1155004.8465499999</v>
      </c>
      <c r="FJ23" s="256">
        <v>182955.97319999986</v>
      </c>
      <c r="FK23" s="256">
        <v>369934.60009999992</v>
      </c>
      <c r="FL23" s="256">
        <v>607509.00415000005</v>
      </c>
      <c r="FM23" s="256">
        <v>1160399.5774499997</v>
      </c>
      <c r="FN23" s="256">
        <v>1160399.5774499997</v>
      </c>
      <c r="FO23" s="23"/>
      <c r="FP23" s="319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22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22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22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22"/>
      <c r="HQ23" s="15"/>
      <c r="HR23" s="15"/>
      <c r="HS23" s="247">
        <v>18</v>
      </c>
      <c r="HT23" s="231">
        <v>18</v>
      </c>
      <c r="HU23" s="231">
        <v>11</v>
      </c>
      <c r="HV23" s="231">
        <v>13</v>
      </c>
      <c r="HW23" s="258">
        <v>232657389</v>
      </c>
      <c r="HX23" s="258">
        <v>274763580</v>
      </c>
      <c r="HY23" s="252">
        <f t="shared" si="5"/>
        <v>1.1818181818181819</v>
      </c>
      <c r="HZ23" s="252">
        <f t="shared" si="6"/>
        <v>1.1809793842395437</v>
      </c>
      <c r="IA23" s="254">
        <v>0</v>
      </c>
      <c r="IB23" s="254">
        <v>0</v>
      </c>
      <c r="IC23" s="254">
        <v>1</v>
      </c>
      <c r="ID23" s="15"/>
      <c r="IE23" s="22"/>
      <c r="IF23" s="15"/>
      <c r="IG23" s="276">
        <v>18</v>
      </c>
      <c r="IH23" s="277">
        <v>18</v>
      </c>
      <c r="II23" s="251">
        <f t="shared" si="7"/>
        <v>1.1809793842395437</v>
      </c>
      <c r="IJ23" s="256">
        <v>18979</v>
      </c>
      <c r="IK23" s="253">
        <f t="shared" si="30"/>
        <v>22413.807733482299</v>
      </c>
      <c r="IL23" s="256">
        <v>24450271</v>
      </c>
      <c r="IM23" s="253">
        <v>30705118</v>
      </c>
      <c r="IN23" s="256">
        <v>11683231.3484</v>
      </c>
      <c r="IO23" s="253">
        <v>13796911</v>
      </c>
      <c r="IP23" s="256">
        <f t="shared" si="31"/>
        <v>11702210.3484</v>
      </c>
      <c r="IQ23" s="256">
        <f t="shared" si="31"/>
        <v>13819324.807733482</v>
      </c>
      <c r="IR23" s="223"/>
      <c r="IS23" s="224"/>
      <c r="IT23" s="223"/>
      <c r="IU23" s="276">
        <v>18</v>
      </c>
      <c r="IV23" s="277">
        <v>18</v>
      </c>
      <c r="IW23" s="278">
        <f t="shared" si="8"/>
        <v>1.1818181818181819</v>
      </c>
      <c r="IX23" s="279">
        <f t="shared" si="8"/>
        <v>1.1809793842395437</v>
      </c>
      <c r="IY23" s="256">
        <v>3904362.4025268196</v>
      </c>
      <c r="IZ23" s="253">
        <f t="shared" si="69"/>
        <v>4610971.5059841489</v>
      </c>
      <c r="JA23" s="256">
        <v>306467.28699999995</v>
      </c>
      <c r="JB23" s="253">
        <f t="shared" si="32"/>
        <v>361931.54789082345</v>
      </c>
      <c r="JC23" s="256">
        <v>1449675.490473181</v>
      </c>
      <c r="JD23" s="253">
        <f t="shared" si="33"/>
        <v>1713252.8523773958</v>
      </c>
      <c r="JE23" s="256">
        <v>2134666.75</v>
      </c>
      <c r="JF23" s="253">
        <v>2567791.75</v>
      </c>
      <c r="JG23" s="256">
        <v>171013.78</v>
      </c>
      <c r="JH23" s="253">
        <f t="shared" si="34"/>
        <v>201963.7486008768</v>
      </c>
      <c r="JI23" s="256">
        <v>101792.372</v>
      </c>
      <c r="JJ23" s="253">
        <f t="shared" si="35"/>
        <v>120214.69280484258</v>
      </c>
      <c r="JK23" s="256">
        <v>290438.96200000006</v>
      </c>
      <c r="JL23" s="253">
        <f t="shared" si="36"/>
        <v>343002.42650193232</v>
      </c>
      <c r="JM23" s="256">
        <v>1079814.6000000001</v>
      </c>
      <c r="JN23" s="253">
        <f t="shared" si="37"/>
        <v>1275238.7814008694</v>
      </c>
      <c r="JO23" s="256">
        <f t="shared" si="38"/>
        <v>9438231.6440000013</v>
      </c>
      <c r="JP23" s="256">
        <f t="shared" si="38"/>
        <v>11194367.305560889</v>
      </c>
      <c r="JQ23" s="280">
        <f t="shared" si="9"/>
        <v>4.0741816311903083</v>
      </c>
      <c r="JR23" s="15"/>
      <c r="JS23" s="22"/>
      <c r="JT23" s="15"/>
      <c r="JU23" s="247">
        <v>18</v>
      </c>
      <c r="JV23" s="231">
        <v>18</v>
      </c>
      <c r="JW23" s="15">
        <f t="shared" si="10"/>
        <v>13</v>
      </c>
      <c r="JX23" s="16">
        <f t="shared" si="120"/>
        <v>13</v>
      </c>
      <c r="JY23" s="281">
        <f t="shared" si="11"/>
        <v>274763580</v>
      </c>
      <c r="JZ23" s="281">
        <f t="shared" si="12"/>
        <v>281663298.54390293</v>
      </c>
      <c r="KA23" s="282">
        <f t="shared" si="40"/>
        <v>1</v>
      </c>
      <c r="KB23" s="282">
        <f t="shared" si="41"/>
        <v>1.0251114741768284</v>
      </c>
      <c r="KC23" s="282">
        <f t="shared" si="42"/>
        <v>1.241612532981986</v>
      </c>
      <c r="KD23" s="231" t="s">
        <v>254</v>
      </c>
      <c r="KE23" s="231"/>
      <c r="KF23" s="232"/>
      <c r="KG23" s="231"/>
      <c r="KH23" s="247">
        <v>18</v>
      </c>
      <c r="KI23" s="231">
        <v>18</v>
      </c>
      <c r="KJ23" s="346" t="str">
        <f t="shared" si="13"/>
        <v>Q3</v>
      </c>
      <c r="KK23" s="284">
        <f t="shared" si="14"/>
        <v>1.241612532981986</v>
      </c>
      <c r="KL23" s="270">
        <f t="shared" si="43"/>
        <v>22413.807733482299</v>
      </c>
      <c r="KM23" s="270">
        <f t="shared" si="44"/>
        <v>27829.264593740187</v>
      </c>
      <c r="KN23" s="270">
        <f t="shared" si="15"/>
        <v>30705118</v>
      </c>
      <c r="KO23" s="270">
        <f t="shared" si="16"/>
        <v>31019808.068442166</v>
      </c>
      <c r="KP23" s="270">
        <f t="shared" si="17"/>
        <v>13796911</v>
      </c>
      <c r="KQ23" s="270">
        <f t="shared" si="18"/>
        <v>13063872.45773099</v>
      </c>
      <c r="KR23" s="270">
        <v>0</v>
      </c>
      <c r="KS23" s="270">
        <f t="shared" si="45"/>
        <v>621972.60520447453</v>
      </c>
      <c r="KT23" s="270">
        <f t="shared" si="19"/>
        <v>13819324.807733482</v>
      </c>
      <c r="KU23" s="270">
        <f t="shared" si="19"/>
        <v>13091701.722324731</v>
      </c>
      <c r="KV23" s="235"/>
      <c r="KW23" s="232"/>
      <c r="KX23" s="231"/>
      <c r="KY23" s="285">
        <f t="shared" si="70"/>
        <v>18</v>
      </c>
      <c r="KZ23" s="286">
        <v>17</v>
      </c>
      <c r="LA23" s="287">
        <f t="shared" si="71"/>
        <v>1</v>
      </c>
      <c r="LB23" s="287">
        <f t="shared" si="71"/>
        <v>1.0251114741768284</v>
      </c>
      <c r="LC23" s="288">
        <v>97.871738014620576</v>
      </c>
      <c r="LD23" s="201">
        <f t="shared" si="72"/>
        <v>4168467.1513408273</v>
      </c>
      <c r="LE23" s="288">
        <v>97.871738014620576</v>
      </c>
      <c r="LF23" s="201">
        <f t="shared" si="46"/>
        <v>123797.19657416124</v>
      </c>
      <c r="LG23" s="288">
        <v>97.871738014620576</v>
      </c>
      <c r="LH23" s="201">
        <f t="shared" si="47"/>
        <v>1838961.1257497524</v>
      </c>
      <c r="LI23" s="288">
        <v>113.283800212451</v>
      </c>
      <c r="LJ23" s="201">
        <f t="shared" si="48"/>
        <v>1683810.3232112234</v>
      </c>
      <c r="LK23" s="288">
        <v>114.530871148214</v>
      </c>
      <c r="LL23" s="201">
        <f t="shared" si="49"/>
        <v>84810.505202058659</v>
      </c>
      <c r="LM23" s="288">
        <v>133.31173389491801</v>
      </c>
      <c r="LN23" s="201">
        <f t="shared" si="50"/>
        <v>56181.915641319385</v>
      </c>
      <c r="LO23" s="288">
        <v>103.218284594742</v>
      </c>
      <c r="LP23" s="201">
        <f t="shared" si="51"/>
        <v>398445.12212229962</v>
      </c>
      <c r="LQ23" s="288">
        <v>109.79963570127499</v>
      </c>
      <c r="LR23" s="289">
        <f t="shared" si="52"/>
        <v>922609.36977084132</v>
      </c>
      <c r="LS23" s="290">
        <f t="shared" si="53"/>
        <v>7455762.1901492272</v>
      </c>
      <c r="LT23" s="290">
        <f t="shared" si="73"/>
        <v>9277082.7096124813</v>
      </c>
      <c r="LU23" s="23"/>
      <c r="LV23" s="244"/>
      <c r="LW23" s="15"/>
      <c r="LX23" s="247">
        <v>18</v>
      </c>
      <c r="LY23" s="291">
        <v>18</v>
      </c>
      <c r="LZ23" s="256">
        <f t="shared" si="20"/>
        <v>11702210.3484</v>
      </c>
      <c r="MA23" s="256">
        <f t="shared" si="20"/>
        <v>13819324.807733482</v>
      </c>
      <c r="MB23" s="253">
        <f t="shared" si="21"/>
        <v>13091701.722324731</v>
      </c>
      <c r="MC23" s="256">
        <f t="shared" si="22"/>
        <v>9438231.6440000013</v>
      </c>
      <c r="MD23" s="256">
        <f t="shared" si="22"/>
        <v>11194367.305560889</v>
      </c>
      <c r="ME23" s="253">
        <f t="shared" si="54"/>
        <v>13899066.745388186</v>
      </c>
      <c r="MF23" s="256">
        <f t="shared" si="55"/>
        <v>2263978.7043999992</v>
      </c>
      <c r="MG23" s="256">
        <f t="shared" si="55"/>
        <v>2624957.502172593</v>
      </c>
      <c r="MH23" s="256">
        <f t="shared" si="55"/>
        <v>-807365.02306345478</v>
      </c>
      <c r="MI23" s="15"/>
      <c r="MJ23" s="22"/>
      <c r="MK23" s="15"/>
      <c r="ML23" s="15"/>
      <c r="MM23" s="15"/>
      <c r="MN23" s="15"/>
      <c r="MO23" s="15"/>
      <c r="MP23" s="22"/>
      <c r="MQ23" s="15"/>
      <c r="MR23" s="193">
        <f>MR22+1</f>
        <v>17</v>
      </c>
      <c r="MS23" s="195" t="s">
        <v>248</v>
      </c>
      <c r="MT23" s="405">
        <v>20413939.926346004</v>
      </c>
      <c r="MU23" s="418">
        <f>MT23/$MT$34*100</f>
        <v>0.93469732341021317</v>
      </c>
      <c r="MV23" s="195"/>
      <c r="MW23" s="448">
        <v>20413939.926346004</v>
      </c>
      <c r="MX23" s="418">
        <f>MW23/$MX$34*100</f>
        <v>0.93469732341021317</v>
      </c>
      <c r="MY23" s="15"/>
      <c r="MZ23" s="22"/>
      <c r="NA23" s="15"/>
      <c r="NB23" s="193">
        <f>NB22+1</f>
        <v>17</v>
      </c>
      <c r="NC23" s="195" t="str">
        <f>MS23</f>
        <v>Total Return</v>
      </c>
      <c r="ND23" s="405">
        <v>19695063.574147403</v>
      </c>
      <c r="NE23" s="405">
        <f>MT23</f>
        <v>20413939.926346004</v>
      </c>
      <c r="NF23" s="405">
        <f t="shared" si="75"/>
        <v>718876.35219860077</v>
      </c>
      <c r="NG23" s="307">
        <f>NF23/ND23</f>
        <v>3.6500331643622069E-2</v>
      </c>
      <c r="NH23" s="15"/>
      <c r="NI23" s="22"/>
      <c r="NJ23" s="15"/>
    </row>
    <row r="24" spans="1:374" x14ac:dyDescent="0.3">
      <c r="A24" s="17"/>
      <c r="B24" s="449">
        <f>B22+1</f>
        <v>18</v>
      </c>
      <c r="C24" s="450" t="s">
        <v>242</v>
      </c>
      <c r="D24" s="450"/>
      <c r="E24" s="451"/>
      <c r="F24" s="889">
        <f>HJ6</f>
        <v>2039897121</v>
      </c>
      <c r="G24" s="890"/>
      <c r="H24" s="889">
        <f>HN6</f>
        <v>2048196707</v>
      </c>
      <c r="I24" s="891"/>
      <c r="J24" s="890"/>
      <c r="K24" s="889">
        <f>HX26</f>
        <v>2130515699</v>
      </c>
      <c r="L24" s="891"/>
      <c r="M24" s="890"/>
      <c r="N24" s="889">
        <f>JZ26</f>
        <v>2184016088.958766</v>
      </c>
      <c r="O24" s="891"/>
      <c r="P24" s="890"/>
      <c r="Q24" s="452">
        <f t="shared" ref="Q24" si="121">N24-F24</f>
        <v>144118967.95876598</v>
      </c>
      <c r="R24" s="453">
        <f>N24/F24-1</f>
        <v>7.0650115868645225E-2</v>
      </c>
      <c r="S24" s="15"/>
      <c r="T24" s="22"/>
      <c r="U24" s="15"/>
      <c r="V24" s="15"/>
      <c r="W24" s="15"/>
      <c r="X24" s="15"/>
      <c r="Y24" s="15"/>
      <c r="Z24" s="15"/>
      <c r="AA24" s="15"/>
      <c r="AB24" s="15"/>
      <c r="AC24" s="22"/>
      <c r="AD24" s="15"/>
      <c r="AE24" s="15"/>
      <c r="AF24" s="15"/>
      <c r="AG24" s="15"/>
      <c r="AH24" s="15"/>
      <c r="AI24" s="15"/>
      <c r="AJ24" s="15"/>
      <c r="AK24" s="374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22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22"/>
      <c r="CS24" s="15"/>
      <c r="CT24" s="15"/>
      <c r="CU24" s="15"/>
      <c r="CV24" s="15"/>
      <c r="CW24" s="23"/>
      <c r="CX24" s="15"/>
      <c r="CY24" s="15"/>
      <c r="CZ24" s="15"/>
      <c r="DA24" s="15"/>
      <c r="DB24" s="22"/>
      <c r="DC24" s="15"/>
      <c r="DD24" s="15"/>
      <c r="DE24" s="15"/>
      <c r="DF24" s="15"/>
      <c r="DG24" s="23"/>
      <c r="DH24" s="15"/>
      <c r="DI24" s="15"/>
      <c r="DJ24" s="15"/>
      <c r="DK24" s="22"/>
      <c r="DL24" s="15"/>
      <c r="DM24" s="15"/>
      <c r="DN24" s="24"/>
      <c r="DO24" s="16"/>
      <c r="DP24" s="16"/>
      <c r="DQ24" s="16"/>
      <c r="DR24" s="16"/>
      <c r="DS24" s="15"/>
      <c r="DT24" s="15"/>
      <c r="DU24" s="15"/>
      <c r="DV24" s="15"/>
      <c r="DW24" s="15"/>
      <c r="DX24" s="22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22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22"/>
      <c r="FB24" s="15"/>
      <c r="FC24" s="391">
        <f t="shared" si="82"/>
        <v>19</v>
      </c>
      <c r="FD24" s="403"/>
      <c r="FE24" s="404" t="s">
        <v>237</v>
      </c>
      <c r="FF24" s="405">
        <f>SUM(FF22:FF23)</f>
        <v>193716.13319999987</v>
      </c>
      <c r="FG24" s="405">
        <f>SUM(FG22:FG23)</f>
        <v>369131.94599999994</v>
      </c>
      <c r="FH24" s="405">
        <f>SUM(FH22:FH23)</f>
        <v>645349.00415000005</v>
      </c>
      <c r="FI24" s="406">
        <f>FF24+FH24+FG24</f>
        <v>1208197.08335</v>
      </c>
      <c r="FJ24" s="405">
        <v>182955.97319999986</v>
      </c>
      <c r="FK24" s="405">
        <v>369934.60009999992</v>
      </c>
      <c r="FL24" s="405">
        <v>607509.00415000005</v>
      </c>
      <c r="FM24" s="405">
        <v>1160399.5774499997</v>
      </c>
      <c r="FN24" s="405">
        <v>1160399.5774499997</v>
      </c>
      <c r="FO24" s="23"/>
      <c r="FP24" s="319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22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22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22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22"/>
      <c r="HQ24" s="15"/>
      <c r="HR24" s="15"/>
      <c r="HS24" s="193">
        <v>19</v>
      </c>
      <c r="HT24" s="216">
        <v>19</v>
      </c>
      <c r="HU24" s="216">
        <v>10</v>
      </c>
      <c r="HV24" s="216">
        <v>10</v>
      </c>
      <c r="HW24" s="217">
        <v>252601058</v>
      </c>
      <c r="HX24" s="217">
        <v>252627168</v>
      </c>
      <c r="HY24" s="219">
        <f t="shared" si="5"/>
        <v>1</v>
      </c>
      <c r="HZ24" s="219">
        <f t="shared" si="6"/>
        <v>1.0001033645710224</v>
      </c>
      <c r="IA24" s="220">
        <v>0</v>
      </c>
      <c r="IB24" s="220">
        <v>0</v>
      </c>
      <c r="IC24" s="220">
        <v>1</v>
      </c>
      <c r="ID24" s="15"/>
      <c r="IE24" s="22"/>
      <c r="IF24" s="15"/>
      <c r="IG24" s="225">
        <v>19</v>
      </c>
      <c r="IH24" s="226">
        <v>19</v>
      </c>
      <c r="II24" s="222">
        <f t="shared" si="7"/>
        <v>1.0001033645710224</v>
      </c>
      <c r="IJ24" s="200">
        <v>14383.86</v>
      </c>
      <c r="IK24" s="201">
        <f t="shared" si="30"/>
        <v>14385.346781518547</v>
      </c>
      <c r="IL24" s="200">
        <v>28194607</v>
      </c>
      <c r="IM24" s="201">
        <v>28197092</v>
      </c>
      <c r="IN24" s="200">
        <v>13278482.702999998</v>
      </c>
      <c r="IO24" s="201">
        <v>12658952</v>
      </c>
      <c r="IP24" s="200">
        <f t="shared" si="31"/>
        <v>13292866.562999997</v>
      </c>
      <c r="IQ24" s="200">
        <f t="shared" si="31"/>
        <v>12673337.346781518</v>
      </c>
      <c r="IR24" s="223"/>
      <c r="IS24" s="224"/>
      <c r="IT24" s="223"/>
      <c r="IU24" s="225">
        <v>19</v>
      </c>
      <c r="IV24" s="226">
        <v>19</v>
      </c>
      <c r="IW24" s="227">
        <f t="shared" si="8"/>
        <v>1</v>
      </c>
      <c r="IX24" s="228">
        <f t="shared" si="8"/>
        <v>1.0001033645710224</v>
      </c>
      <c r="IY24" s="200">
        <v>4909079.9125814941</v>
      </c>
      <c r="IZ24" s="201">
        <f t="shared" si="69"/>
        <v>4909587.3375207726</v>
      </c>
      <c r="JA24" s="200">
        <v>53036.53</v>
      </c>
      <c r="JB24" s="201">
        <f t="shared" si="32"/>
        <v>53042.012098171966</v>
      </c>
      <c r="JC24" s="200">
        <v>1833371.4806185057</v>
      </c>
      <c r="JD24" s="201">
        <f t="shared" si="33"/>
        <v>1833371.4806185057</v>
      </c>
      <c r="JE24" s="200">
        <v>2085371.4</v>
      </c>
      <c r="JF24" s="201">
        <v>2085371.4</v>
      </c>
      <c r="JG24" s="200">
        <v>120239.97799999999</v>
      </c>
      <c r="JH24" s="201">
        <f t="shared" si="34"/>
        <v>120252.40655374571</v>
      </c>
      <c r="JI24" s="200">
        <v>89404.827999999994</v>
      </c>
      <c r="JJ24" s="201">
        <f t="shared" si="35"/>
        <v>89414.069291693551</v>
      </c>
      <c r="JK24" s="200">
        <v>1037684.2299999999</v>
      </c>
      <c r="JL24" s="201">
        <f t="shared" si="36"/>
        <v>1037791.4897852906</v>
      </c>
      <c r="JM24" s="200">
        <v>1296362.6000000001</v>
      </c>
      <c r="JN24" s="201">
        <f t="shared" si="37"/>
        <v>1296496.5979640386</v>
      </c>
      <c r="JO24" s="200">
        <f t="shared" si="38"/>
        <v>11424550.9592</v>
      </c>
      <c r="JP24" s="200">
        <f t="shared" si="38"/>
        <v>11425326.79383222</v>
      </c>
      <c r="JQ24" s="229">
        <f t="shared" si="9"/>
        <v>4.5226041538937807</v>
      </c>
      <c r="JR24" s="15"/>
      <c r="JS24" s="22"/>
      <c r="JT24" s="15"/>
      <c r="JU24" s="193">
        <v>19</v>
      </c>
      <c r="JV24" s="216">
        <v>19</v>
      </c>
      <c r="JW24" s="17">
        <f t="shared" si="10"/>
        <v>10</v>
      </c>
      <c r="JX24" s="194">
        <f t="shared" si="120"/>
        <v>10</v>
      </c>
      <c r="JY24" s="199">
        <f t="shared" si="11"/>
        <v>252627168</v>
      </c>
      <c r="JZ24" s="199">
        <f t="shared" si="12"/>
        <v>258971008.60559729</v>
      </c>
      <c r="KA24" s="230">
        <f t="shared" si="40"/>
        <v>1</v>
      </c>
      <c r="KB24" s="230">
        <f t="shared" si="41"/>
        <v>1.0251114741768284</v>
      </c>
      <c r="KC24" s="230">
        <f t="shared" si="42"/>
        <v>1.2377574299965586</v>
      </c>
      <c r="KD24" s="216" t="s">
        <v>254</v>
      </c>
      <c r="KE24" s="231"/>
      <c r="KF24" s="232"/>
      <c r="KG24" s="231"/>
      <c r="KH24" s="193">
        <v>19</v>
      </c>
      <c r="KI24" s="216">
        <v>19</v>
      </c>
      <c r="KJ24" s="233" t="str">
        <f t="shared" si="13"/>
        <v>Q3</v>
      </c>
      <c r="KK24" s="234">
        <f t="shared" si="14"/>
        <v>1.2377574299965586</v>
      </c>
      <c r="KL24" s="200">
        <f t="shared" si="43"/>
        <v>14385.346781518547</v>
      </c>
      <c r="KM24" s="200">
        <f t="shared" si="44"/>
        <v>17805.569861901662</v>
      </c>
      <c r="KN24" s="200">
        <f t="shared" si="15"/>
        <v>28197092</v>
      </c>
      <c r="KO24" s="200">
        <f t="shared" si="16"/>
        <v>28520687.728097357</v>
      </c>
      <c r="KP24" s="200">
        <f t="shared" si="17"/>
        <v>12658952</v>
      </c>
      <c r="KQ24" s="200">
        <f t="shared" si="18"/>
        <v>12011377.570891237</v>
      </c>
      <c r="KR24" s="200">
        <v>0</v>
      </c>
      <c r="KS24" s="200">
        <f t="shared" si="45"/>
        <v>571863.19171699707</v>
      </c>
      <c r="KT24" s="200">
        <f t="shared" si="19"/>
        <v>12673337.346781518</v>
      </c>
      <c r="KU24" s="200">
        <f t="shared" si="19"/>
        <v>12029183.140753139</v>
      </c>
      <c r="KV24" s="235"/>
      <c r="KW24" s="232"/>
      <c r="KX24" s="231"/>
      <c r="KY24" s="276">
        <f t="shared" si="70"/>
        <v>19</v>
      </c>
      <c r="KZ24" s="277">
        <v>18</v>
      </c>
      <c r="LA24" s="321">
        <f t="shared" si="71"/>
        <v>1</v>
      </c>
      <c r="LB24" s="321">
        <f t="shared" si="71"/>
        <v>1.0251114741768284</v>
      </c>
      <c r="LC24" s="322">
        <v>97.871738014620576</v>
      </c>
      <c r="LD24" s="253">
        <f t="shared" si="72"/>
        <v>6151439.4773178622</v>
      </c>
      <c r="LE24" s="322">
        <v>97.871738014620576</v>
      </c>
      <c r="LF24" s="253">
        <f t="shared" si="46"/>
        <v>482848.35612038278</v>
      </c>
      <c r="LG24" s="322">
        <v>97.871738014620576</v>
      </c>
      <c r="LH24" s="253">
        <f t="shared" si="47"/>
        <v>2229639.6858273833</v>
      </c>
      <c r="LI24" s="322">
        <v>113.283800212451</v>
      </c>
      <c r="LJ24" s="253">
        <f t="shared" si="48"/>
        <v>2875479.0555591611</v>
      </c>
      <c r="LK24" s="322">
        <v>114.530871148214</v>
      </c>
      <c r="LL24" s="253">
        <f t="shared" si="49"/>
        <v>227037.51981327278</v>
      </c>
      <c r="LM24" s="322">
        <v>133.31173389491801</v>
      </c>
      <c r="LN24" s="253">
        <f t="shared" si="50"/>
        <v>142819.6514598779</v>
      </c>
      <c r="LO24" s="322">
        <v>103.218284594742</v>
      </c>
      <c r="LP24" s="253">
        <f t="shared" si="51"/>
        <v>367825.06003593432</v>
      </c>
      <c r="LQ24" s="322">
        <v>109.79963570127499</v>
      </c>
      <c r="LR24" s="253">
        <f t="shared" si="52"/>
        <v>1421977.9392543121</v>
      </c>
      <c r="LS24" s="256">
        <f t="shared" si="53"/>
        <v>11194367.305560889</v>
      </c>
      <c r="LT24" s="256">
        <f t="shared" si="73"/>
        <v>13899066.745388186</v>
      </c>
      <c r="LU24" s="23"/>
      <c r="LV24" s="244"/>
      <c r="LW24" s="15"/>
      <c r="LX24" s="193">
        <v>19</v>
      </c>
      <c r="LY24" s="245">
        <v>19</v>
      </c>
      <c r="LZ24" s="200">
        <f t="shared" si="20"/>
        <v>13292866.562999997</v>
      </c>
      <c r="MA24" s="200">
        <f t="shared" si="20"/>
        <v>12673337.346781518</v>
      </c>
      <c r="MB24" s="201">
        <f t="shared" si="21"/>
        <v>12029183.140753139</v>
      </c>
      <c r="MC24" s="200">
        <f t="shared" si="22"/>
        <v>11424550.9592</v>
      </c>
      <c r="MD24" s="200">
        <f t="shared" si="22"/>
        <v>11425326.79383222</v>
      </c>
      <c r="ME24" s="201">
        <f t="shared" si="54"/>
        <v>14141783.129204588</v>
      </c>
      <c r="MF24" s="200">
        <f t="shared" si="55"/>
        <v>1868315.6037999969</v>
      </c>
      <c r="MG24" s="200">
        <f t="shared" si="55"/>
        <v>1248010.5529492982</v>
      </c>
      <c r="MH24" s="200">
        <f t="shared" si="55"/>
        <v>-2112599.9884514492</v>
      </c>
      <c r="MI24" s="15"/>
      <c r="MJ24" s="22"/>
      <c r="MK24" s="15"/>
      <c r="ML24" s="15"/>
      <c r="MM24" s="15"/>
      <c r="MN24" s="15"/>
      <c r="MO24" s="15"/>
      <c r="MP24" s="22"/>
      <c r="MQ24" s="15"/>
      <c r="MR24" s="355">
        <f t="shared" si="83"/>
        <v>18</v>
      </c>
      <c r="MS24" s="327" t="s">
        <v>249</v>
      </c>
      <c r="MT24" s="5">
        <f>1-(MT8+MT21)/(MT8+MT21+MT23)</f>
        <v>5.3893696588347528E-2</v>
      </c>
      <c r="MU24" s="383"/>
      <c r="MV24" s="362"/>
      <c r="MW24" s="454">
        <f>1-(MW8+MW21)/(MW8+MW21+MW23)</f>
        <v>5.3893696588347528E-2</v>
      </c>
      <c r="MX24" s="383"/>
      <c r="MY24" s="15"/>
      <c r="MZ24" s="22"/>
      <c r="NA24" s="15"/>
      <c r="NB24" s="355">
        <f t="shared" si="84"/>
        <v>18</v>
      </c>
      <c r="NC24" s="455" t="str">
        <f>MS24</f>
        <v>Pre-Tax Return</v>
      </c>
      <c r="ND24" s="456">
        <v>5.3900000000000059E-2</v>
      </c>
      <c r="NE24" s="457">
        <f>MT24</f>
        <v>5.3893696588347528E-2</v>
      </c>
      <c r="NF24" s="457">
        <f t="shared" si="75"/>
        <v>-6.3034116525306771E-6</v>
      </c>
      <c r="NG24" s="458">
        <f t="shared" si="76"/>
        <v>-1.1694641284843544E-4</v>
      </c>
      <c r="NH24" s="15"/>
      <c r="NI24" s="22"/>
      <c r="NJ24" s="15"/>
    </row>
    <row r="25" spans="1:374" ht="17.25" thickBot="1" x14ac:dyDescent="0.35">
      <c r="A25" s="15"/>
      <c r="B25" s="459">
        <f>B24+1</f>
        <v>19</v>
      </c>
      <c r="C25" s="460" t="s">
        <v>250</v>
      </c>
      <c r="D25" s="460"/>
      <c r="E25" s="461"/>
      <c r="F25" s="892">
        <f>HU26</f>
        <v>201</v>
      </c>
      <c r="G25" s="893"/>
      <c r="H25" s="892">
        <f>HU26</f>
        <v>201</v>
      </c>
      <c r="I25" s="894"/>
      <c r="J25" s="893"/>
      <c r="K25" s="892">
        <f>JW26</f>
        <v>224</v>
      </c>
      <c r="L25" s="894"/>
      <c r="M25" s="893"/>
      <c r="N25" s="892">
        <f>JX26</f>
        <v>222</v>
      </c>
      <c r="O25" s="894"/>
      <c r="P25" s="893"/>
      <c r="Q25" s="462">
        <f>N25-F25</f>
        <v>21</v>
      </c>
      <c r="R25" s="463">
        <f>N25/F25-1</f>
        <v>0.10447761194029859</v>
      </c>
      <c r="S25" s="15"/>
      <c r="T25" s="22"/>
      <c r="U25" s="15"/>
      <c r="V25" s="15"/>
      <c r="W25" s="15"/>
      <c r="X25" s="15"/>
      <c r="Y25" s="15"/>
      <c r="Z25" s="15"/>
      <c r="AA25" s="15"/>
      <c r="AB25" s="15"/>
      <c r="AC25" s="22"/>
      <c r="AD25" s="15"/>
      <c r="AE25" s="15"/>
      <c r="AF25" s="15"/>
      <c r="AG25" s="15"/>
      <c r="AH25" s="15"/>
      <c r="AI25" s="15"/>
      <c r="AJ25" s="15"/>
      <c r="AK25" s="374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22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22"/>
      <c r="CS25" s="15"/>
      <c r="CT25" s="15"/>
      <c r="CU25" s="15"/>
      <c r="CV25" s="15"/>
      <c r="CW25" s="23"/>
      <c r="CX25" s="15"/>
      <c r="CY25" s="15"/>
      <c r="CZ25" s="15"/>
      <c r="DA25" s="15"/>
      <c r="DB25" s="22"/>
      <c r="DC25" s="15"/>
      <c r="DD25" s="15"/>
      <c r="DE25" s="15"/>
      <c r="DF25" s="15"/>
      <c r="DG25" s="23"/>
      <c r="DH25" s="15"/>
      <c r="DI25" s="15"/>
      <c r="DJ25" s="15"/>
      <c r="DK25" s="22"/>
      <c r="DL25" s="15"/>
      <c r="DM25" s="15"/>
      <c r="DN25" s="24"/>
      <c r="DO25" s="16"/>
      <c r="DP25" s="16"/>
      <c r="DQ25" s="16"/>
      <c r="DR25" s="16"/>
      <c r="DS25" s="15"/>
      <c r="DT25" s="15"/>
      <c r="DU25" s="15"/>
      <c r="DV25" s="15"/>
      <c r="DW25" s="15"/>
      <c r="DX25" s="22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22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22"/>
      <c r="FB25" s="15"/>
      <c r="FC25" s="247">
        <f t="shared" si="82"/>
        <v>20</v>
      </c>
      <c r="FD25" s="10" t="s">
        <v>251</v>
      </c>
      <c r="FE25" s="249"/>
      <c r="FF25" s="416"/>
      <c r="FG25" s="416"/>
      <c r="FH25" s="416"/>
      <c r="FI25" s="417"/>
      <c r="FJ25" s="416"/>
      <c r="FK25" s="416"/>
      <c r="FL25" s="416"/>
      <c r="FM25" s="416"/>
      <c r="FN25" s="416"/>
      <c r="FO25" s="23"/>
      <c r="FP25" s="319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22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22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22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22"/>
      <c r="HQ25" s="15"/>
      <c r="HR25" s="15"/>
      <c r="HS25" s="366">
        <v>20</v>
      </c>
      <c r="HT25" s="464">
        <v>20</v>
      </c>
      <c r="HU25" s="464">
        <v>10</v>
      </c>
      <c r="HV25" s="464">
        <v>10</v>
      </c>
      <c r="HW25" s="465">
        <v>347341074</v>
      </c>
      <c r="HX25" s="465">
        <v>347107484</v>
      </c>
      <c r="HY25" s="466">
        <f t="shared" si="5"/>
        <v>1</v>
      </c>
      <c r="HZ25" s="466">
        <f t="shared" si="6"/>
        <v>0.99932749099520546</v>
      </c>
      <c r="IA25" s="467">
        <v>0</v>
      </c>
      <c r="IB25" s="467">
        <v>0</v>
      </c>
      <c r="IC25" s="467">
        <v>1</v>
      </c>
      <c r="ID25" s="15"/>
      <c r="IE25" s="22"/>
      <c r="IF25" s="15"/>
      <c r="IG25" s="468">
        <v>20</v>
      </c>
      <c r="IH25" s="469">
        <v>20</v>
      </c>
      <c r="II25" s="470">
        <f t="shared" si="7"/>
        <v>0.99932749099520546</v>
      </c>
      <c r="IJ25" s="368">
        <v>255344.40000000002</v>
      </c>
      <c r="IK25" s="471">
        <f t="shared" si="30"/>
        <v>255172.67859167617</v>
      </c>
      <c r="IL25" s="368">
        <v>38706165</v>
      </c>
      <c r="IM25" s="471">
        <v>38766171</v>
      </c>
      <c r="IN25" s="368">
        <v>18488649.836199999</v>
      </c>
      <c r="IO25" s="471">
        <v>17531193</v>
      </c>
      <c r="IP25" s="368">
        <f t="shared" si="31"/>
        <v>18743994.236199997</v>
      </c>
      <c r="IQ25" s="368">
        <f t="shared" si="31"/>
        <v>17786365.678591676</v>
      </c>
      <c r="IR25" s="223"/>
      <c r="IS25" s="224"/>
      <c r="IT25" s="223"/>
      <c r="IU25" s="468">
        <v>20</v>
      </c>
      <c r="IV25" s="469">
        <v>20</v>
      </c>
      <c r="IW25" s="472">
        <f t="shared" si="8"/>
        <v>1</v>
      </c>
      <c r="IX25" s="473">
        <f t="shared" si="8"/>
        <v>0.99932749099520546</v>
      </c>
      <c r="IY25" s="368">
        <v>5227042.9881412983</v>
      </c>
      <c r="IZ25" s="471">
        <f t="shared" si="69"/>
        <v>5223527.7546633249</v>
      </c>
      <c r="JA25" s="368">
        <v>251369.78379999998</v>
      </c>
      <c r="JB25" s="471">
        <f t="shared" si="32"/>
        <v>251200.73535686123</v>
      </c>
      <c r="JC25" s="368">
        <v>2869376.4980587</v>
      </c>
      <c r="JD25" s="471">
        <f t="shared" si="33"/>
        <v>2869376.4980587</v>
      </c>
      <c r="JE25" s="368">
        <v>2038091.7000000002</v>
      </c>
      <c r="JF25" s="471">
        <v>2038091.7000000002</v>
      </c>
      <c r="JG25" s="368">
        <v>318881.80800000008</v>
      </c>
      <c r="JH25" s="471">
        <f>JG25*$HZ25</f>
        <v>318667.35711265489</v>
      </c>
      <c r="JI25" s="368">
        <v>91158.952000000019</v>
      </c>
      <c r="JJ25" s="471">
        <f t="shared" si="35"/>
        <v>91097.64678391238</v>
      </c>
      <c r="JK25" s="368">
        <v>1012572.3399999999</v>
      </c>
      <c r="JL25" s="471">
        <f t="shared" si="36"/>
        <v>1011891.3759833439</v>
      </c>
      <c r="JM25" s="368">
        <v>1416179.3000000003</v>
      </c>
      <c r="JN25" s="471">
        <f t="shared" si="37"/>
        <v>1415226.9066683466</v>
      </c>
      <c r="JO25" s="368">
        <f t="shared" si="38"/>
        <v>13224673.369999999</v>
      </c>
      <c r="JP25" s="368">
        <f t="shared" si="38"/>
        <v>13219079.974627145</v>
      </c>
      <c r="JQ25" s="474">
        <f t="shared" si="9"/>
        <v>3.8083534881740393</v>
      </c>
      <c r="JR25" s="15"/>
      <c r="JS25" s="22"/>
      <c r="JT25" s="15"/>
      <c r="JU25" s="366">
        <v>20</v>
      </c>
      <c r="JV25" s="464">
        <v>20</v>
      </c>
      <c r="JW25" s="475">
        <f t="shared" si="10"/>
        <v>10</v>
      </c>
      <c r="JX25" s="476">
        <f t="shared" si="120"/>
        <v>10</v>
      </c>
      <c r="JY25" s="477">
        <f t="shared" si="11"/>
        <v>347107484</v>
      </c>
      <c r="JZ25" s="477">
        <f t="shared" si="12"/>
        <v>355823864.62104988</v>
      </c>
      <c r="KA25" s="478">
        <f t="shared" si="40"/>
        <v>1</v>
      </c>
      <c r="KB25" s="478">
        <f t="shared" si="41"/>
        <v>1.0251114741768284</v>
      </c>
      <c r="KC25" s="478">
        <f t="shared" si="42"/>
        <v>1.2444098860376989</v>
      </c>
      <c r="KD25" s="464" t="s">
        <v>254</v>
      </c>
      <c r="KE25" s="231"/>
      <c r="KF25" s="232"/>
      <c r="KG25" s="231"/>
      <c r="KH25" s="366">
        <v>20</v>
      </c>
      <c r="KI25" s="464">
        <v>20</v>
      </c>
      <c r="KJ25" s="479" t="str">
        <f t="shared" si="13"/>
        <v>Q3</v>
      </c>
      <c r="KK25" s="480">
        <f t="shared" si="14"/>
        <v>1.2444098860376989</v>
      </c>
      <c r="KL25" s="481">
        <f t="shared" si="43"/>
        <v>255172.67859167617</v>
      </c>
      <c r="KM25" s="481">
        <f t="shared" si="44"/>
        <v>317539.40388620208</v>
      </c>
      <c r="KN25" s="481">
        <f t="shared" si="15"/>
        <v>38766171</v>
      </c>
      <c r="KO25" s="481">
        <f t="shared" si="16"/>
        <v>39187171.505043939</v>
      </c>
      <c r="KP25" s="481">
        <f t="shared" si="17"/>
        <v>17531193</v>
      </c>
      <c r="KQ25" s="481">
        <f t="shared" si="18"/>
        <v>16503526.049922265</v>
      </c>
      <c r="KR25" s="481">
        <v>0</v>
      </c>
      <c r="KS25" s="481">
        <f t="shared" si="45"/>
        <v>785734.94387229369</v>
      </c>
      <c r="KT25" s="481">
        <f t="shared" si="19"/>
        <v>17786365.678591676</v>
      </c>
      <c r="KU25" s="481">
        <f t="shared" si="19"/>
        <v>16821065.453808468</v>
      </c>
      <c r="KV25" s="235"/>
      <c r="KW25" s="232"/>
      <c r="KX25" s="231"/>
      <c r="KY25" s="285">
        <f t="shared" si="70"/>
        <v>20</v>
      </c>
      <c r="KZ25" s="286">
        <v>19</v>
      </c>
      <c r="LA25" s="287">
        <f t="shared" si="71"/>
        <v>1</v>
      </c>
      <c r="LB25" s="287">
        <f t="shared" si="71"/>
        <v>1.0251114741768284</v>
      </c>
      <c r="LC25" s="288">
        <v>97.871738014620576</v>
      </c>
      <c r="LD25" s="201">
        <f t="shared" si="72"/>
        <v>6549819.1273075715</v>
      </c>
      <c r="LE25" s="288">
        <v>97.871738014620576</v>
      </c>
      <c r="LF25" s="201">
        <f t="shared" si="46"/>
        <v>70762.685640891999</v>
      </c>
      <c r="LG25" s="288">
        <v>97.871738014620576</v>
      </c>
      <c r="LH25" s="201">
        <f t="shared" si="47"/>
        <v>2385962.9396669334</v>
      </c>
      <c r="LI25" s="288">
        <v>113.283800212451</v>
      </c>
      <c r="LJ25" s="201">
        <f t="shared" si="48"/>
        <v>2335252.3754163808</v>
      </c>
      <c r="LK25" s="288">
        <v>114.530871148214</v>
      </c>
      <c r="LL25" s="201">
        <f t="shared" si="49"/>
        <v>135181.72605071781</v>
      </c>
      <c r="LM25" s="288">
        <v>133.31173389491801</v>
      </c>
      <c r="LN25" s="201">
        <f t="shared" si="50"/>
        <v>106227.33306468699</v>
      </c>
      <c r="LO25" s="288">
        <v>103.218284594742</v>
      </c>
      <c r="LP25" s="201">
        <f t="shared" si="51"/>
        <v>1112895.0921077689</v>
      </c>
      <c r="LQ25" s="288">
        <v>109.79963570127499</v>
      </c>
      <c r="LR25" s="289">
        <f t="shared" si="52"/>
        <v>1445681.8499496374</v>
      </c>
      <c r="LS25" s="290">
        <f t="shared" si="53"/>
        <v>11425326.79383222</v>
      </c>
      <c r="LT25" s="290">
        <f t="shared" si="73"/>
        <v>14141783.129204588</v>
      </c>
      <c r="LU25" s="23"/>
      <c r="LV25" s="244"/>
      <c r="LW25" s="15"/>
      <c r="LX25" s="247">
        <v>20</v>
      </c>
      <c r="LY25" s="291">
        <v>20</v>
      </c>
      <c r="LZ25" s="256">
        <f t="shared" si="20"/>
        <v>18743994.236199997</v>
      </c>
      <c r="MA25" s="256">
        <f t="shared" si="20"/>
        <v>17786365.678591676</v>
      </c>
      <c r="MB25" s="253">
        <f t="shared" si="21"/>
        <v>16821065.453808468</v>
      </c>
      <c r="MC25" s="256">
        <f t="shared" si="22"/>
        <v>13224673.369999999</v>
      </c>
      <c r="MD25" s="256">
        <f t="shared" si="22"/>
        <v>13219079.974627145</v>
      </c>
      <c r="ME25" s="253">
        <f t="shared" si="54"/>
        <v>16449953.804748992</v>
      </c>
      <c r="MF25" s="256">
        <f t="shared" si="55"/>
        <v>5519320.8661999982</v>
      </c>
      <c r="MG25" s="256">
        <f t="shared" si="55"/>
        <v>4567285.7039645314</v>
      </c>
      <c r="MH25" s="256">
        <f t="shared" si="55"/>
        <v>371111.64905947633</v>
      </c>
      <c r="MI25" s="15"/>
      <c r="MJ25" s="22"/>
      <c r="MK25" s="15"/>
      <c r="ML25" s="15"/>
      <c r="MM25" s="15"/>
      <c r="MN25" s="15"/>
      <c r="MO25" s="15"/>
      <c r="MP25" s="22"/>
      <c r="MQ25" s="15"/>
      <c r="MR25" s="391">
        <f>MR24+1</f>
        <v>19</v>
      </c>
      <c r="MS25" s="482" t="s">
        <v>252</v>
      </c>
      <c r="MT25" s="483">
        <f>MT21+MT23-MT10</f>
        <v>137665769.14598849</v>
      </c>
      <c r="MU25" s="484">
        <f>MT25/$MT$34*100</f>
        <v>6.3033312731510565</v>
      </c>
      <c r="MV25" s="482"/>
      <c r="MW25" s="485">
        <f>MW21+MW23-MW10</f>
        <v>137665769.14598849</v>
      </c>
      <c r="MX25" s="484">
        <f>MW25/$MX$34*100</f>
        <v>6.3033312731510565</v>
      </c>
      <c r="MY25" s="15"/>
      <c r="MZ25" s="22"/>
      <c r="NA25" s="15"/>
      <c r="NB25" s="391">
        <f>NB24+1</f>
        <v>19</v>
      </c>
      <c r="NC25" s="483" t="str">
        <f>MS25</f>
        <v>Revenue Requirement</v>
      </c>
      <c r="ND25" s="483">
        <v>119903701.31244111</v>
      </c>
      <c r="NE25" s="483">
        <f>MT25</f>
        <v>137665769.14598849</v>
      </c>
      <c r="NF25" s="483">
        <f t="shared" si="75"/>
        <v>17762067.833547384</v>
      </c>
      <c r="NG25" s="486">
        <f t="shared" si="76"/>
        <v>0.14813610955397927</v>
      </c>
      <c r="NH25" s="15"/>
      <c r="NI25" s="22"/>
      <c r="NJ25" s="15"/>
    </row>
    <row r="26" spans="1:374" ht="17.25" thickBot="1" x14ac:dyDescent="0.35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22"/>
      <c r="U26" s="15"/>
      <c r="V26" s="15"/>
      <c r="W26" s="15"/>
      <c r="X26" s="15"/>
      <c r="Y26" s="15"/>
      <c r="Z26" s="15"/>
      <c r="AA26" s="15"/>
      <c r="AB26" s="15"/>
      <c r="AC26" s="22"/>
      <c r="AD26" s="15"/>
      <c r="AE26" s="15"/>
      <c r="AF26" s="15"/>
      <c r="AG26" s="15"/>
      <c r="AH26" s="15"/>
      <c r="AI26" s="15"/>
      <c r="AJ26" s="15"/>
      <c r="AK26" s="374"/>
      <c r="AL26" s="15"/>
      <c r="AM26" s="424"/>
      <c r="AN26" s="487"/>
      <c r="AO26" s="15"/>
      <c r="AP26" s="10"/>
      <c r="AQ26" s="15"/>
      <c r="AR26" s="488"/>
      <c r="AS26" s="488"/>
      <c r="AT26" s="10"/>
      <c r="AU26" s="488"/>
      <c r="AV26" s="488"/>
      <c r="AW26" s="488"/>
      <c r="AX26" s="10"/>
      <c r="AY26" s="488"/>
      <c r="AZ26" s="488"/>
      <c r="BA26" s="488"/>
      <c r="BB26" s="10"/>
      <c r="BC26" s="488"/>
      <c r="BD26" s="488"/>
      <c r="BE26" s="488"/>
      <c r="BF26" s="10"/>
      <c r="BG26" s="488"/>
      <c r="BH26" s="488"/>
      <c r="BI26" s="488"/>
      <c r="BJ26" s="10"/>
      <c r="BK26" s="488"/>
      <c r="BL26" s="488"/>
      <c r="BM26" s="488"/>
      <c r="BN26" s="10"/>
      <c r="BO26" s="488"/>
      <c r="BP26" s="488"/>
      <c r="BQ26" s="488"/>
      <c r="BR26" s="10"/>
      <c r="BS26" s="488"/>
      <c r="BT26" s="488"/>
      <c r="BU26" s="488"/>
      <c r="BV26" s="488"/>
      <c r="BW26" s="488"/>
      <c r="BX26" s="488"/>
      <c r="BY26" s="488"/>
      <c r="BZ26" s="488"/>
      <c r="CA26" s="488"/>
      <c r="CB26" s="488"/>
      <c r="CC26" s="488"/>
      <c r="CD26" s="15"/>
      <c r="CE26" s="22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22"/>
      <c r="CS26" s="15"/>
      <c r="CT26" s="15"/>
      <c r="CU26" s="15"/>
      <c r="CV26" s="15"/>
      <c r="CW26" s="23"/>
      <c r="CX26" s="15"/>
      <c r="CY26" s="15"/>
      <c r="CZ26" s="15"/>
      <c r="DA26" s="15"/>
      <c r="DB26" s="22"/>
      <c r="DC26" s="15"/>
      <c r="DD26" s="15"/>
      <c r="DE26" s="15"/>
      <c r="DF26" s="15"/>
      <c r="DG26" s="23"/>
      <c r="DH26" s="15"/>
      <c r="DI26" s="15"/>
      <c r="DJ26" s="15"/>
      <c r="DK26" s="22"/>
      <c r="DL26" s="15"/>
      <c r="DM26" s="15"/>
      <c r="DN26" s="24"/>
      <c r="DO26" s="16"/>
      <c r="DP26" s="16"/>
      <c r="DQ26" s="16"/>
      <c r="DR26" s="16"/>
      <c r="DS26" s="15"/>
      <c r="DT26" s="15"/>
      <c r="DU26" s="15"/>
      <c r="DV26" s="15"/>
      <c r="DW26" s="15"/>
      <c r="DX26" s="22"/>
      <c r="DY26" s="489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22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22"/>
      <c r="FB26" s="15"/>
      <c r="FC26" s="193">
        <f t="shared" si="82"/>
        <v>21</v>
      </c>
      <c r="FD26" s="317"/>
      <c r="FE26" s="318" t="s">
        <v>253</v>
      </c>
      <c r="FF26" s="200">
        <v>800</v>
      </c>
      <c r="FG26" s="200">
        <v>26797.57</v>
      </c>
      <c r="FH26" s="200">
        <v>177168.63</v>
      </c>
      <c r="FI26" s="201">
        <f t="shared" ref="FI26:FI31" si="122">FF26+FH26+FG26</f>
        <v>204766.2</v>
      </c>
      <c r="FJ26" s="200">
        <v>800</v>
      </c>
      <c r="FK26" s="200">
        <v>26797.57</v>
      </c>
      <c r="FL26" s="200">
        <v>177168.63</v>
      </c>
      <c r="FM26" s="200">
        <v>204766.2</v>
      </c>
      <c r="FN26" s="200">
        <v>204766.2</v>
      </c>
      <c r="FO26" s="23"/>
      <c r="FP26" s="319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22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22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22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22"/>
      <c r="HQ26" s="15"/>
      <c r="HR26" s="15"/>
      <c r="HS26" s="377">
        <v>21</v>
      </c>
      <c r="HT26" s="490" t="s">
        <v>70</v>
      </c>
      <c r="HU26" s="490">
        <f>SUM(HU6:HU25)</f>
        <v>201</v>
      </c>
      <c r="HV26" s="490">
        <f>SUM(HV6:HV25)</f>
        <v>224</v>
      </c>
      <c r="HW26" s="491">
        <f>SUM(HW6:HW25)</f>
        <v>2048196707</v>
      </c>
      <c r="HX26" s="491">
        <f>SUM(HX6:HX25)</f>
        <v>2130515699</v>
      </c>
      <c r="HY26" s="492">
        <f t="shared" si="5"/>
        <v>1.1144278606965174</v>
      </c>
      <c r="HZ26" s="492">
        <f t="shared" si="6"/>
        <v>1.0401909600375117</v>
      </c>
      <c r="IA26" s="491"/>
      <c r="IB26" s="491"/>
      <c r="IC26" s="491"/>
      <c r="ID26" s="191"/>
      <c r="IE26" s="22"/>
      <c r="IF26" s="191"/>
      <c r="IG26" s="493">
        <v>21</v>
      </c>
      <c r="IH26" s="494" t="s">
        <v>70</v>
      </c>
      <c r="II26" s="495">
        <f t="shared" si="7"/>
        <v>1.0401909600375117</v>
      </c>
      <c r="IJ26" s="483">
        <f t="shared" ref="IJ26:IO26" si="123">SUM(IJ6:IJ25)</f>
        <v>466286.09</v>
      </c>
      <c r="IK26" s="496">
        <f t="shared" si="123"/>
        <v>474734.09906802501</v>
      </c>
      <c r="IL26" s="483">
        <f t="shared" si="123"/>
        <v>225221167.40000001</v>
      </c>
      <c r="IM26" s="496">
        <f t="shared" si="123"/>
        <v>236231994</v>
      </c>
      <c r="IN26" s="483">
        <f t="shared" si="123"/>
        <v>104827971.92639999</v>
      </c>
      <c r="IO26" s="496">
        <f t="shared" si="123"/>
        <v>105116646</v>
      </c>
      <c r="IP26" s="483">
        <f t="shared" si="31"/>
        <v>105294258.01639999</v>
      </c>
      <c r="IQ26" s="483">
        <f t="shared" si="31"/>
        <v>105591380.09906803</v>
      </c>
      <c r="IR26" s="497"/>
      <c r="IS26" s="498"/>
      <c r="IT26" s="497"/>
      <c r="IU26" s="225">
        <v>21</v>
      </c>
      <c r="IV26" s="499" t="s">
        <v>70</v>
      </c>
      <c r="IW26" s="500">
        <f>HY26</f>
        <v>1.1144278606965174</v>
      </c>
      <c r="IX26" s="501">
        <f t="shared" ref="IX26" si="124">HZ26</f>
        <v>1.0401909600375117</v>
      </c>
      <c r="IY26" s="405">
        <f t="shared" ref="IY26:JN26" si="125">SUM(IY6:IY25)</f>
        <v>35686406.588502966</v>
      </c>
      <c r="IZ26" s="406">
        <f t="shared" si="125"/>
        <v>37130264.913113631</v>
      </c>
      <c r="JA26" s="405">
        <f t="shared" si="125"/>
        <v>1718931.8145400002</v>
      </c>
      <c r="JB26" s="406">
        <f t="shared" si="125"/>
        <v>1835072.5226858652</v>
      </c>
      <c r="JC26" s="405">
        <f t="shared" si="125"/>
        <v>17462772.188368127</v>
      </c>
      <c r="JD26" s="406">
        <f t="shared" si="125"/>
        <v>18149461.290652249</v>
      </c>
      <c r="JE26" s="405">
        <f t="shared" si="125"/>
        <v>19267068.749999996</v>
      </c>
      <c r="JF26" s="406">
        <f t="shared" si="125"/>
        <v>20167799.049999997</v>
      </c>
      <c r="JG26" s="405">
        <f t="shared" si="125"/>
        <v>1948303.1881833333</v>
      </c>
      <c r="JH26" s="406">
        <f t="shared" si="125"/>
        <v>2060956.1771140464</v>
      </c>
      <c r="JI26" s="405">
        <f t="shared" si="125"/>
        <v>1064127.7434166665</v>
      </c>
      <c r="JJ26" s="406">
        <f t="shared" si="125"/>
        <v>1133218.2918309369</v>
      </c>
      <c r="JK26" s="405">
        <f t="shared" si="125"/>
        <v>4913328.9389999993</v>
      </c>
      <c r="JL26" s="406">
        <f t="shared" si="125"/>
        <v>5048265.453023877</v>
      </c>
      <c r="JM26" s="405">
        <f t="shared" si="125"/>
        <v>9827661.2010500003</v>
      </c>
      <c r="JN26" s="406">
        <f t="shared" si="125"/>
        <v>10248015.626367219</v>
      </c>
      <c r="JO26" s="405">
        <f t="shared" si="38"/>
        <v>91888600.413061082</v>
      </c>
      <c r="JP26" s="405">
        <f>IZ26+JB26+JD26+JF26+JL26+JN26+JH26+JJ26</f>
        <v>95773053.32478781</v>
      </c>
      <c r="JQ26" s="502">
        <f t="shared" si="9"/>
        <v>4.4952991132494731</v>
      </c>
      <c r="JR26" s="191"/>
      <c r="JS26" s="503"/>
      <c r="JT26" s="15"/>
      <c r="JU26" s="377">
        <v>21</v>
      </c>
      <c r="JV26" s="490" t="s">
        <v>70</v>
      </c>
      <c r="JW26" s="436">
        <f>SUM(JW6:JW25)</f>
        <v>224</v>
      </c>
      <c r="JX26" s="436">
        <f>SUM(JX6:JX25)</f>
        <v>222</v>
      </c>
      <c r="JY26" s="504">
        <f>SUM(JY6:JY25)</f>
        <v>2130515699</v>
      </c>
      <c r="JZ26" s="504">
        <f>'DCA 8 month Phase II'!L28</f>
        <v>2184016088.958766</v>
      </c>
      <c r="KA26" s="505">
        <f t="shared" si="40"/>
        <v>0.9910714285714286</v>
      </c>
      <c r="KB26" s="505">
        <f t="shared" si="41"/>
        <v>1.0251114741768284</v>
      </c>
      <c r="KC26" s="505">
        <f>LT27/LS28</f>
        <v>1.2304105957128526</v>
      </c>
      <c r="KD26" s="506" t="s">
        <v>254</v>
      </c>
      <c r="KE26" s="507"/>
      <c r="KF26" s="508"/>
      <c r="KG26" s="507"/>
      <c r="KH26" s="193">
        <v>21</v>
      </c>
      <c r="KI26" s="509" t="s">
        <v>70</v>
      </c>
      <c r="KJ26" s="510" t="str">
        <f>KD26</f>
        <v>Q3</v>
      </c>
      <c r="KK26" s="511">
        <f t="shared" si="14"/>
        <v>1.2304105957128526</v>
      </c>
      <c r="KL26" s="405">
        <f>SUM(KL6:KL25)</f>
        <v>474734.09906802501</v>
      </c>
      <c r="KM26" s="405">
        <f>SUM(KM6:KM25)</f>
        <v>588350.37494847109</v>
      </c>
      <c r="KN26" s="405">
        <f t="shared" si="15"/>
        <v>236231994</v>
      </c>
      <c r="KO26" s="405">
        <v>240527467.54057765</v>
      </c>
      <c r="KP26" s="405">
        <f>SUM(KP6:KP25)</f>
        <v>105116646</v>
      </c>
      <c r="KQ26" s="405">
        <v>101297214.72157842</v>
      </c>
      <c r="KR26" s="405">
        <v>0</v>
      </c>
      <c r="KS26" s="405">
        <v>4822773.09</v>
      </c>
      <c r="KT26" s="405">
        <f>SUM(KL26,KP26,KR26)</f>
        <v>105591380.09906803</v>
      </c>
      <c r="KU26" s="405">
        <f>SUM(KM26,KQ26,KS26)</f>
        <v>106708338.18652689</v>
      </c>
      <c r="KV26" s="507"/>
      <c r="KW26" s="508"/>
      <c r="KX26" s="507"/>
      <c r="KY26" s="276">
        <f t="shared" si="70"/>
        <v>21</v>
      </c>
      <c r="KZ26" s="277">
        <v>20</v>
      </c>
      <c r="LA26" s="321">
        <f t="shared" si="71"/>
        <v>1</v>
      </c>
      <c r="LB26" s="321">
        <f t="shared" si="71"/>
        <v>1.0251114741768284</v>
      </c>
      <c r="LC26" s="322">
        <v>97.871738014620576</v>
      </c>
      <c r="LD26" s="253">
        <f t="shared" si="72"/>
        <v>6968643.1154909795</v>
      </c>
      <c r="LE26" s="322">
        <v>97.871738014620576</v>
      </c>
      <c r="LF26" s="471">
        <f t="shared" si="46"/>
        <v>335123.76257368817</v>
      </c>
      <c r="LG26" s="322">
        <v>97.871738014620576</v>
      </c>
      <c r="LH26" s="253">
        <f t="shared" si="47"/>
        <v>3734227.3820086401</v>
      </c>
      <c r="LI26" s="322">
        <v>113.283800212451</v>
      </c>
      <c r="LJ26" s="471">
        <f t="shared" si="48"/>
        <v>2282307.354815267</v>
      </c>
      <c r="LK26" s="322">
        <v>114.530871148214</v>
      </c>
      <c r="LL26" s="471">
        <f t="shared" si="49"/>
        <v>358229.86504021322</v>
      </c>
      <c r="LM26" s="322">
        <v>133.31173389491801</v>
      </c>
      <c r="LN26" s="471">
        <f t="shared" si="50"/>
        <v>108227.4874970136</v>
      </c>
      <c r="LO26" s="322">
        <v>103.218284594742</v>
      </c>
      <c r="LP26" s="471">
        <f t="shared" si="51"/>
        <v>1085120.6212059285</v>
      </c>
      <c r="LQ26" s="322">
        <v>109.79963570127499</v>
      </c>
      <c r="LR26" s="253">
        <f t="shared" si="52"/>
        <v>1578074.2161172626</v>
      </c>
      <c r="LS26" s="256">
        <f t="shared" si="53"/>
        <v>13219079.974627145</v>
      </c>
      <c r="LT26" s="256">
        <f t="shared" si="73"/>
        <v>16449953.804748992</v>
      </c>
      <c r="LU26" s="23"/>
      <c r="LV26" s="22"/>
      <c r="LW26" s="15"/>
      <c r="LX26" s="193">
        <v>21</v>
      </c>
      <c r="LY26" s="512" t="s">
        <v>70</v>
      </c>
      <c r="LZ26" s="405">
        <f>SUM(LZ6:LZ25)</f>
        <v>105294258.01640001</v>
      </c>
      <c r="MA26" s="405">
        <f t="shared" ref="MA26:ME26" si="126">SUM(MA6:MA25)</f>
        <v>105591380.09906805</v>
      </c>
      <c r="MB26" s="406">
        <f t="shared" si="126"/>
        <v>101885565.09652689</v>
      </c>
      <c r="MC26" s="405">
        <f t="shared" si="126"/>
        <v>91888600.413061112</v>
      </c>
      <c r="MD26" s="405">
        <f t="shared" si="126"/>
        <v>95773053.324787825</v>
      </c>
      <c r="ME26" s="406">
        <f t="shared" si="126"/>
        <v>117840179.59459096</v>
      </c>
      <c r="MF26" s="405">
        <f t="shared" si="55"/>
        <v>13405657.603338897</v>
      </c>
      <c r="MG26" s="405">
        <f t="shared" si="55"/>
        <v>9818326.7742802203</v>
      </c>
      <c r="MH26" s="405">
        <f t="shared" si="55"/>
        <v>-15954614.498064071</v>
      </c>
      <c r="MI26" s="15"/>
      <c r="MJ26" s="22"/>
      <c r="MK26" s="15"/>
      <c r="ML26" s="15"/>
      <c r="MM26" s="15"/>
      <c r="MN26" s="15"/>
      <c r="MO26" s="15"/>
      <c r="MP26" s="22"/>
      <c r="MQ26" s="15"/>
      <c r="MR26" s="247">
        <f>MR25+1</f>
        <v>20</v>
      </c>
      <c r="MS26" s="256" t="s">
        <v>255</v>
      </c>
      <c r="MT26" s="256">
        <v>0</v>
      </c>
      <c r="MU26" s="325">
        <f>MT26/$MT$34*100</f>
        <v>0</v>
      </c>
      <c r="MV26" s="10"/>
      <c r="MW26" s="250">
        <f>MT26</f>
        <v>0</v>
      </c>
      <c r="MX26" s="325">
        <f>MW26/$MT$34*100</f>
        <v>0</v>
      </c>
      <c r="MY26" s="15"/>
      <c r="MZ26" s="22"/>
      <c r="NA26" s="15"/>
      <c r="NB26" s="247">
        <f>NB25+1</f>
        <v>20</v>
      </c>
      <c r="NC26" s="256" t="s">
        <v>255</v>
      </c>
      <c r="ND26" s="256">
        <v>0</v>
      </c>
      <c r="NE26" s="256">
        <f>MT26</f>
        <v>0</v>
      </c>
      <c r="NF26" s="256">
        <f t="shared" si="75"/>
        <v>0</v>
      </c>
      <c r="NG26" s="265">
        <f>IFERROR(NF26/ND26,0)</f>
        <v>0</v>
      </c>
      <c r="NH26" s="15"/>
      <c r="NI26" s="22"/>
      <c r="NJ26" s="15"/>
    </row>
    <row r="27" spans="1:374" ht="17.25" thickBot="1" x14ac:dyDescent="0.35">
      <c r="A27" s="15"/>
      <c r="K27" s="839"/>
      <c r="S27" s="15"/>
      <c r="T27" s="22"/>
      <c r="U27" s="15"/>
      <c r="V27" s="15"/>
      <c r="W27" s="15"/>
      <c r="X27" s="15"/>
      <c r="Y27" s="15"/>
      <c r="Z27" s="15"/>
      <c r="AA27" s="15"/>
      <c r="AB27" s="15"/>
      <c r="AC27" s="22"/>
      <c r="AD27" s="15"/>
      <c r="AE27" s="15"/>
      <c r="AF27" s="15"/>
      <c r="AG27" s="15"/>
      <c r="AH27" s="15"/>
      <c r="AI27" s="15"/>
      <c r="AJ27" s="15"/>
      <c r="AK27" s="374"/>
      <c r="AL27" s="15"/>
      <c r="AM27" s="247"/>
      <c r="AN27" s="15"/>
      <c r="AO27" s="15"/>
      <c r="AP27" s="15"/>
      <c r="AQ27" s="15"/>
      <c r="AR27" s="25"/>
      <c r="AS27" s="261"/>
      <c r="AT27" s="15"/>
      <c r="AU27" s="25"/>
      <c r="AV27" s="261"/>
      <c r="AW27" s="262"/>
      <c r="AX27" s="15"/>
      <c r="AY27" s="25"/>
      <c r="AZ27" s="261"/>
      <c r="BA27" s="262"/>
      <c r="BB27" s="15"/>
      <c r="BC27" s="25"/>
      <c r="BD27" s="261"/>
      <c r="BE27" s="262"/>
      <c r="BF27" s="15"/>
      <c r="BG27" s="25"/>
      <c r="BH27" s="261"/>
      <c r="BI27" s="262"/>
      <c r="BJ27" s="15"/>
      <c r="BK27" s="25"/>
      <c r="BL27" s="261"/>
      <c r="BM27" s="262"/>
      <c r="BN27" s="15"/>
      <c r="BO27" s="25"/>
      <c r="BP27" s="261"/>
      <c r="BQ27" s="262"/>
      <c r="BR27" s="15"/>
      <c r="BS27" s="25"/>
      <c r="BT27" s="261"/>
      <c r="BU27" s="262"/>
      <c r="BV27" s="262"/>
      <c r="BW27" s="262"/>
      <c r="BX27" s="262"/>
      <c r="BY27" s="25"/>
      <c r="BZ27" s="15"/>
      <c r="CA27" s="262"/>
      <c r="CB27" s="262"/>
      <c r="CC27" s="262"/>
      <c r="CD27" s="15"/>
      <c r="CE27" s="22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22"/>
      <c r="CS27" s="15"/>
      <c r="CT27" s="15"/>
      <c r="CU27" s="15"/>
      <c r="CV27" s="15"/>
      <c r="CW27" s="23"/>
      <c r="CX27" s="15"/>
      <c r="CY27" s="15"/>
      <c r="CZ27" s="15"/>
      <c r="DA27" s="15"/>
      <c r="DB27" s="22"/>
      <c r="DC27" s="15"/>
      <c r="DD27" s="15"/>
      <c r="DE27" s="15"/>
      <c r="DF27" s="15"/>
      <c r="DG27" s="23"/>
      <c r="DH27" s="15"/>
      <c r="DI27" s="15"/>
      <c r="DJ27" s="15"/>
      <c r="DK27" s="22"/>
      <c r="DL27" s="15"/>
      <c r="DM27" s="15"/>
      <c r="DN27" s="24"/>
      <c r="DO27" s="16"/>
      <c r="DP27" s="16"/>
      <c r="DQ27" s="16"/>
      <c r="DR27" s="16"/>
      <c r="DS27" s="15"/>
      <c r="DT27" s="15"/>
      <c r="DU27" s="15"/>
      <c r="DV27" s="15"/>
      <c r="DW27" s="489"/>
      <c r="DX27" s="22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22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22"/>
      <c r="FB27" s="15"/>
      <c r="FC27" s="247">
        <f t="shared" si="82"/>
        <v>22</v>
      </c>
      <c r="FD27" s="272"/>
      <c r="FE27" s="273" t="s">
        <v>256</v>
      </c>
      <c r="FF27" s="256">
        <v>7008</v>
      </c>
      <c r="FG27" s="256">
        <v>0</v>
      </c>
      <c r="FH27" s="256">
        <v>76350.25</v>
      </c>
      <c r="FI27" s="253">
        <f t="shared" si="122"/>
        <v>83358.25</v>
      </c>
      <c r="FJ27" s="256">
        <v>7008</v>
      </c>
      <c r="FK27" s="256">
        <v>0</v>
      </c>
      <c r="FL27" s="256">
        <v>76350.25</v>
      </c>
      <c r="FM27" s="256">
        <v>83358.25</v>
      </c>
      <c r="FN27" s="256">
        <v>83358.25</v>
      </c>
      <c r="FO27" s="23"/>
      <c r="FP27" s="319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22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22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22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22"/>
      <c r="HQ27" s="15"/>
      <c r="HR27" s="15"/>
      <c r="HS27" s="513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22"/>
      <c r="IF27" s="15"/>
      <c r="IG27" s="514">
        <v>22</v>
      </c>
      <c r="IH27" s="515" t="s">
        <v>72</v>
      </c>
      <c r="II27" s="516"/>
      <c r="IJ27" s="517"/>
      <c r="IK27" s="518">
        <f>IK26/IJ26</f>
        <v>1.0181176519077053</v>
      </c>
      <c r="IL27" s="517"/>
      <c r="IM27" s="518">
        <f>IM26/IL26</f>
        <v>1.0488889509237131</v>
      </c>
      <c r="IN27" s="517"/>
      <c r="IO27" s="518">
        <f>IO26/IN26</f>
        <v>1.0027537885956879</v>
      </c>
      <c r="IP27" s="517"/>
      <c r="IQ27" s="519">
        <f>IQ26/IP26</f>
        <v>1.0028218260735715</v>
      </c>
      <c r="IR27" s="520"/>
      <c r="IS27" s="521"/>
      <c r="IT27" s="520"/>
      <c r="IU27" s="522">
        <v>22</v>
      </c>
      <c r="IV27" s="519" t="s">
        <v>72</v>
      </c>
      <c r="IW27" s="523"/>
      <c r="IX27" s="523"/>
      <c r="IY27" s="524"/>
      <c r="IZ27" s="525">
        <f>IZ26/IY26</f>
        <v>1.0404596164937445</v>
      </c>
      <c r="JA27" s="524"/>
      <c r="JB27" s="525">
        <f>JB26/JA26</f>
        <v>1.0675656283532953</v>
      </c>
      <c r="JC27" s="524"/>
      <c r="JD27" s="525">
        <f>JD26/JC26</f>
        <v>1.0393230292920801</v>
      </c>
      <c r="JE27" s="524"/>
      <c r="JF27" s="525">
        <f>JF26/JE26</f>
        <v>1.0467497319746679</v>
      </c>
      <c r="JG27" s="526"/>
      <c r="JH27" s="525">
        <f>JH26/JG26</f>
        <v>1.0578210771372574</v>
      </c>
      <c r="JI27" s="526"/>
      <c r="JJ27" s="525">
        <f>JJ26/JI26</f>
        <v>1.0649269308517761</v>
      </c>
      <c r="JK27" s="524"/>
      <c r="JL27" s="525">
        <f>JL26/JK26</f>
        <v>1.0274633584885406</v>
      </c>
      <c r="JM27" s="524"/>
      <c r="JN27" s="525">
        <f>JN26/JM26</f>
        <v>1.0427725800389118</v>
      </c>
      <c r="JO27" s="526"/>
      <c r="JP27" s="527">
        <f>JP26/JO26</f>
        <v>1.0422735017648022</v>
      </c>
      <c r="JQ27" s="528"/>
      <c r="JR27" s="262"/>
      <c r="JS27" s="374"/>
      <c r="JT27" s="15"/>
      <c r="JU27" s="15"/>
      <c r="JV27" s="15"/>
      <c r="JW27" s="15"/>
      <c r="JX27" s="15"/>
      <c r="JY27" s="261"/>
      <c r="JZ27" s="15"/>
      <c r="KA27" s="15"/>
      <c r="KB27" s="15"/>
      <c r="KC27" s="15"/>
      <c r="KD27" s="15"/>
      <c r="KE27" s="15"/>
      <c r="KF27" s="529"/>
      <c r="KG27" s="530"/>
      <c r="KH27" s="459">
        <v>22</v>
      </c>
      <c r="KI27" s="531" t="s">
        <v>72</v>
      </c>
      <c r="KJ27" s="531"/>
      <c r="KK27" s="531"/>
      <c r="KL27" s="526"/>
      <c r="KM27" s="532">
        <f>KM26/KL26</f>
        <v>1.2393261324676108</v>
      </c>
      <c r="KN27" s="524"/>
      <c r="KO27" s="532">
        <f>KO26/KN26</f>
        <v>1.0181832844393535</v>
      </c>
      <c r="KP27" s="524"/>
      <c r="KQ27" s="532">
        <f>KQ26/KP26</f>
        <v>0.96366482927526453</v>
      </c>
      <c r="KR27" s="533"/>
      <c r="KS27" s="533" t="e">
        <f>KS26/KR26</f>
        <v>#DIV/0!</v>
      </c>
      <c r="KT27" s="524"/>
      <c r="KU27" s="533">
        <f>KU26/KT26</f>
        <v>1.0105781180851212</v>
      </c>
      <c r="KV27" s="530"/>
      <c r="KW27" s="529"/>
      <c r="KX27" s="530"/>
      <c r="KY27" s="534">
        <f t="shared" si="70"/>
        <v>22</v>
      </c>
      <c r="KZ27" s="535" t="s">
        <v>70</v>
      </c>
      <c r="LA27" s="536">
        <f t="shared" si="71"/>
        <v>0.9910714285714286</v>
      </c>
      <c r="LB27" s="536">
        <f t="shared" si="71"/>
        <v>1.0251114741768284</v>
      </c>
      <c r="LC27" s="537"/>
      <c r="LD27" s="538">
        <f>SUM(LD7:LD26)</f>
        <v>49116182.907737896</v>
      </c>
      <c r="LE27" s="539"/>
      <c r="LF27" s="540">
        <f>SUM(LF7:LF26)</f>
        <v>2414963.9975201474</v>
      </c>
      <c r="LG27" s="541"/>
      <c r="LH27" s="538">
        <f>SUM(LH7:LH26)</f>
        <v>23349083.540678918</v>
      </c>
      <c r="LI27" s="542"/>
      <c r="LJ27" s="540">
        <f>SUM(LJ7:LJ26)</f>
        <v>22476369.306504369</v>
      </c>
      <c r="LK27" s="543"/>
      <c r="LL27" s="540">
        <f>SUM(LL7:LL26)</f>
        <v>2310061.8590047206</v>
      </c>
      <c r="LM27" s="543"/>
      <c r="LN27" s="540">
        <f>SUM(LN7:LN26)</f>
        <v>1339062.6959502446</v>
      </c>
      <c r="LO27" s="543"/>
      <c r="LP27" s="540">
        <f>SUM(LP7:LP26)</f>
        <v>5411261.8928738777</v>
      </c>
      <c r="LQ27" s="543"/>
      <c r="LR27" s="538">
        <f>SUM(LR7:LR26)</f>
        <v>11423193.394320784</v>
      </c>
      <c r="LS27" s="540"/>
      <c r="LT27" s="540">
        <f>LD27+LF27+LH27+LJ27+LP27+LR27+LL27+LN27</f>
        <v>117840179.59459096</v>
      </c>
      <c r="LU27" s="23"/>
      <c r="LV27" s="544"/>
      <c r="LW27" s="15"/>
      <c r="LX27" s="15"/>
      <c r="LY27" s="15"/>
      <c r="LZ27" s="545" t="s">
        <v>257</v>
      </c>
      <c r="MA27" s="546"/>
      <c r="MB27" s="215"/>
      <c r="MC27" s="215"/>
      <c r="MD27" s="215"/>
      <c r="ME27" s="215"/>
      <c r="MF27" s="215"/>
      <c r="MG27" s="215"/>
      <c r="MH27" s="215">
        <f>MH26-MG26</f>
        <v>-25772941.272344291</v>
      </c>
      <c r="MI27" s="15"/>
      <c r="MJ27" s="22"/>
      <c r="MK27" s="15"/>
      <c r="ML27" s="15"/>
      <c r="MM27" s="15"/>
      <c r="MN27" s="15"/>
      <c r="MO27" s="15"/>
      <c r="MP27" s="22"/>
      <c r="MQ27" s="15"/>
      <c r="MR27" s="391">
        <f>MR26+1</f>
        <v>21</v>
      </c>
      <c r="MS27" s="324" t="s">
        <v>258</v>
      </c>
      <c r="MT27" s="324">
        <v>0</v>
      </c>
      <c r="MU27" s="547">
        <f>MT27/$MT$34*100</f>
        <v>0</v>
      </c>
      <c r="MV27" s="195"/>
      <c r="MW27" s="399">
        <f>MT27</f>
        <v>0</v>
      </c>
      <c r="MX27" s="547">
        <f>MW27/$MT$34*100</f>
        <v>0</v>
      </c>
      <c r="MY27" s="15"/>
      <c r="MZ27" s="22"/>
      <c r="NA27" s="15"/>
      <c r="NB27" s="391">
        <f>NB26+1</f>
        <v>21</v>
      </c>
      <c r="NC27" s="324" t="s">
        <v>258</v>
      </c>
      <c r="ND27" s="324">
        <v>0</v>
      </c>
      <c r="NE27" s="324">
        <v>0</v>
      </c>
      <c r="NF27" s="324">
        <f t="shared" si="75"/>
        <v>0</v>
      </c>
      <c r="NG27" s="486">
        <f>IFERROR(NF27/ND27,0)</f>
        <v>0</v>
      </c>
      <c r="NH27" s="15"/>
      <c r="NI27" s="22"/>
      <c r="NJ27" s="15"/>
    </row>
    <row r="28" spans="1:374" ht="17.25" thickBot="1" x14ac:dyDescent="0.35">
      <c r="A28" s="15"/>
      <c r="K28" s="840"/>
      <c r="S28" s="15"/>
      <c r="T28" s="22"/>
      <c r="U28" s="15"/>
      <c r="V28" s="15"/>
      <c r="W28" s="15"/>
      <c r="X28" s="15"/>
      <c r="Y28" s="15"/>
      <c r="Z28" s="15"/>
      <c r="AA28" s="15"/>
      <c r="AB28" s="15"/>
      <c r="AC28" s="22"/>
      <c r="AD28" s="15"/>
      <c r="AE28" s="15"/>
      <c r="AF28" s="15"/>
      <c r="AG28" s="15"/>
      <c r="AH28" s="15"/>
      <c r="AI28" s="15"/>
      <c r="AJ28" s="15"/>
      <c r="AK28" s="374"/>
      <c r="AL28" s="15"/>
      <c r="AM28" s="247"/>
      <c r="AN28" s="15"/>
      <c r="AO28" s="15"/>
      <c r="AP28" s="15"/>
      <c r="AQ28" s="15"/>
      <c r="AR28" s="25"/>
      <c r="AS28" s="261"/>
      <c r="AT28" s="15"/>
      <c r="AU28" s="25"/>
      <c r="AV28" s="261"/>
      <c r="AW28" s="262"/>
      <c r="AX28" s="15"/>
      <c r="AY28" s="25"/>
      <c r="AZ28" s="261"/>
      <c r="BA28" s="262"/>
      <c r="BB28" s="15"/>
      <c r="BC28" s="25"/>
      <c r="BD28" s="261"/>
      <c r="BE28" s="262"/>
      <c r="BF28" s="15"/>
      <c r="BG28" s="25"/>
      <c r="BH28" s="261"/>
      <c r="BI28" s="262"/>
      <c r="BJ28" s="15"/>
      <c r="BK28" s="25"/>
      <c r="BL28" s="261"/>
      <c r="BM28" s="262"/>
      <c r="BN28" s="15"/>
      <c r="BO28" s="25"/>
      <c r="BP28" s="261"/>
      <c r="BQ28" s="262"/>
      <c r="BR28" s="15"/>
      <c r="BS28" s="25"/>
      <c r="BT28" s="261"/>
      <c r="BU28" s="262"/>
      <c r="BV28" s="262"/>
      <c r="BW28" s="262"/>
      <c r="BX28" s="262"/>
      <c r="BY28" s="25"/>
      <c r="BZ28" s="15"/>
      <c r="CA28" s="262"/>
      <c r="CB28" s="262"/>
      <c r="CC28" s="262"/>
      <c r="CD28" s="15"/>
      <c r="CE28" s="22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22"/>
      <c r="CS28" s="15"/>
      <c r="CT28" s="15"/>
      <c r="CU28" s="15"/>
      <c r="CV28" s="15"/>
      <c r="CW28" s="23"/>
      <c r="CX28" s="15"/>
      <c r="CY28" s="15"/>
      <c r="CZ28" s="15"/>
      <c r="DA28" s="15"/>
      <c r="DB28" s="22"/>
      <c r="DC28" s="15"/>
      <c r="DD28" s="15"/>
      <c r="DE28" s="15"/>
      <c r="DF28" s="15"/>
      <c r="DG28" s="23"/>
      <c r="DH28" s="15"/>
      <c r="DI28" s="15"/>
      <c r="DJ28" s="15"/>
      <c r="DK28" s="22"/>
      <c r="DL28" s="15"/>
      <c r="DM28" s="15"/>
      <c r="DN28" s="24"/>
      <c r="DO28" s="16"/>
      <c r="DP28" s="16"/>
      <c r="DQ28" s="16"/>
      <c r="DR28" s="16"/>
      <c r="DS28" s="15"/>
      <c r="DT28" s="15"/>
      <c r="DU28" s="15"/>
      <c r="DV28" s="15"/>
      <c r="DW28" s="15"/>
      <c r="DX28" s="22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22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22"/>
      <c r="FB28" s="15"/>
      <c r="FC28" s="193">
        <f t="shared" si="82"/>
        <v>23</v>
      </c>
      <c r="FD28" s="317"/>
      <c r="FE28" s="318" t="s">
        <v>259</v>
      </c>
      <c r="FF28" s="200">
        <v>90142.56</v>
      </c>
      <c r="FG28" s="200">
        <v>63872.3</v>
      </c>
      <c r="FH28" s="200">
        <v>215404</v>
      </c>
      <c r="FI28" s="201">
        <f t="shared" si="122"/>
        <v>369418.86</v>
      </c>
      <c r="FJ28" s="200">
        <v>0</v>
      </c>
      <c r="FK28" s="200">
        <v>0</v>
      </c>
      <c r="FL28" s="200">
        <v>0</v>
      </c>
      <c r="FM28" s="200">
        <v>0</v>
      </c>
      <c r="FN28" s="200">
        <v>0</v>
      </c>
      <c r="FO28" s="23"/>
      <c r="FP28" s="319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22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22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22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22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503"/>
      <c r="IF28" s="15"/>
      <c r="IG28" s="15"/>
      <c r="IH28" s="15"/>
      <c r="II28" s="15"/>
      <c r="IJ28" s="15"/>
      <c r="IK28" s="15"/>
      <c r="IL28" s="15"/>
      <c r="IM28" s="548">
        <f>IM26-IL26</f>
        <v>11010826.599999994</v>
      </c>
      <c r="IN28" s="15"/>
      <c r="IO28" s="548">
        <f>IO26-IN26</f>
        <v>288674.07360000908</v>
      </c>
      <c r="IP28" s="15"/>
      <c r="IQ28" s="548">
        <f>IQ26-IP26</f>
        <v>297122.08266803622</v>
      </c>
      <c r="IR28" s="15"/>
      <c r="IS28" s="22"/>
      <c r="IT28" s="15"/>
      <c r="IU28" s="15"/>
      <c r="IV28" s="15"/>
      <c r="IW28" s="15"/>
      <c r="IX28" s="15"/>
      <c r="IY28" s="15"/>
      <c r="IZ28" s="15"/>
      <c r="JA28" s="15"/>
      <c r="JB28" s="27"/>
      <c r="JC28" s="15"/>
      <c r="JD28" s="27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22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549"/>
      <c r="KG28" s="550"/>
      <c r="KH28" s="15"/>
      <c r="KI28" s="15"/>
      <c r="KJ28" s="15"/>
      <c r="KK28" s="15"/>
      <c r="KL28" s="15"/>
      <c r="KM28" s="15"/>
      <c r="KN28" s="15"/>
      <c r="KO28" s="548"/>
      <c r="KP28" s="15"/>
      <c r="KQ28" s="15"/>
      <c r="KR28" s="15"/>
      <c r="KS28" s="15"/>
      <c r="KT28" s="550"/>
      <c r="KU28" s="550"/>
      <c r="KV28" s="550"/>
      <c r="KW28" s="549"/>
      <c r="KX28" s="550"/>
      <c r="KY28" s="522">
        <f t="shared" si="70"/>
        <v>23</v>
      </c>
      <c r="KZ28" s="551"/>
      <c r="LA28" s="551"/>
      <c r="LB28" s="552" t="s">
        <v>260</v>
      </c>
      <c r="LC28" s="553">
        <f>IZ26</f>
        <v>37130264.913113631</v>
      </c>
      <c r="LD28" s="532">
        <f>LD27/LC28</f>
        <v>1.3228072307771521</v>
      </c>
      <c r="LE28" s="553">
        <f>JB26</f>
        <v>1835072.5226858652</v>
      </c>
      <c r="LF28" s="532">
        <f>LF27/LE28</f>
        <v>1.3160046633936495</v>
      </c>
      <c r="LG28" s="553">
        <f>JD26</f>
        <v>18149461.290652249</v>
      </c>
      <c r="LH28" s="532">
        <f>LH27/LG28</f>
        <v>1.2864890680091259</v>
      </c>
      <c r="LI28" s="532"/>
      <c r="LJ28" s="532">
        <f>LJ27/JF26</f>
        <v>1.114468130646332</v>
      </c>
      <c r="LK28" s="553">
        <f>JH26</f>
        <v>2060956.1771140464</v>
      </c>
      <c r="LL28" s="532">
        <f>LL27/LK28</f>
        <v>1.1208689853073424</v>
      </c>
      <c r="LM28" s="553">
        <f>JJ26</f>
        <v>1133218.2918309369</v>
      </c>
      <c r="LN28" s="532">
        <f>LN27/LM28</f>
        <v>1.1816458537628487</v>
      </c>
      <c r="LO28" s="553">
        <f>JL26</f>
        <v>5048265.453023877</v>
      </c>
      <c r="LP28" s="532">
        <f>LP27/LO28</f>
        <v>1.0719051807453128</v>
      </c>
      <c r="LQ28" s="553">
        <f>JN26</f>
        <v>10248015.626367219</v>
      </c>
      <c r="LR28" s="532">
        <f>LR27/LQ28</f>
        <v>1.1146736900878584</v>
      </c>
      <c r="LS28" s="553">
        <f>JP26</f>
        <v>95773053.32478781</v>
      </c>
      <c r="LT28" s="533">
        <f>LT27/LS28</f>
        <v>1.2304105957128526</v>
      </c>
      <c r="LU28" s="554"/>
      <c r="LV28" s="22"/>
      <c r="LW28" s="15"/>
      <c r="LX28" s="15"/>
      <c r="LY28" s="15"/>
      <c r="LZ28" s="15"/>
      <c r="MA28" s="15"/>
      <c r="MB28" s="254"/>
      <c r="MC28" s="15"/>
      <c r="MD28" s="15"/>
      <c r="ME28" s="15"/>
      <c r="MF28" s="15"/>
      <c r="MG28" s="15"/>
      <c r="MH28" s="15"/>
      <c r="MI28" s="15"/>
      <c r="MJ28" s="22"/>
      <c r="MK28" s="15"/>
      <c r="ML28" s="15"/>
      <c r="MM28" s="15"/>
      <c r="MN28" s="15"/>
      <c r="MO28" s="15"/>
      <c r="MP28" s="22"/>
      <c r="MQ28" s="15"/>
      <c r="MR28" s="247">
        <f t="shared" ref="MR28:MR31" si="127">MR27+1</f>
        <v>22</v>
      </c>
      <c r="MS28" s="555" t="s">
        <v>261</v>
      </c>
      <c r="MT28" s="6">
        <f>SUM(MT25:MT27)</f>
        <v>137665769.14598849</v>
      </c>
      <c r="MU28" s="556">
        <f>MT28/$MT$34*100</f>
        <v>6.3033312731510565</v>
      </c>
      <c r="MV28" s="10"/>
      <c r="MW28" s="557">
        <f>SUM(MW25:MW27)</f>
        <v>137665769.14598849</v>
      </c>
      <c r="MX28" s="556">
        <f>MW28/$MT$34*100</f>
        <v>6.3033312731510565</v>
      </c>
      <c r="MY28" s="15"/>
      <c r="MZ28" s="22"/>
      <c r="NA28" s="15"/>
      <c r="NB28" s="247">
        <f t="shared" ref="NB28:NB32" si="128">NB27+1</f>
        <v>22</v>
      </c>
      <c r="NC28" s="555" t="s">
        <v>261</v>
      </c>
      <c r="ND28" s="6">
        <v>119903701.31244111</v>
      </c>
      <c r="NE28" s="6">
        <f>NE25+NE26+NE27</f>
        <v>137665769.14598849</v>
      </c>
      <c r="NF28" s="388">
        <f t="shared" si="75"/>
        <v>17762067.833547384</v>
      </c>
      <c r="NG28" s="265">
        <f t="shared" si="76"/>
        <v>0.14813610955397927</v>
      </c>
      <c r="NH28" s="15"/>
      <c r="NI28" s="22"/>
      <c r="NJ28" s="15"/>
    </row>
    <row r="29" spans="1:374" x14ac:dyDescent="0.3">
      <c r="A29" s="15"/>
      <c r="K29" s="840"/>
      <c r="S29" s="15"/>
      <c r="T29" s="22"/>
      <c r="U29" s="15"/>
      <c r="V29" s="15"/>
      <c r="W29" s="15"/>
      <c r="X29" s="15"/>
      <c r="Y29" s="15"/>
      <c r="Z29" s="15"/>
      <c r="AA29" s="15"/>
      <c r="AB29" s="15"/>
      <c r="AC29" s="22"/>
      <c r="AD29" s="15"/>
      <c r="AE29" s="15"/>
      <c r="AF29" s="15"/>
      <c r="AG29" s="15"/>
      <c r="AH29" s="15"/>
      <c r="AI29" s="15"/>
      <c r="AJ29" s="15"/>
      <c r="AK29" s="374"/>
      <c r="AL29" s="15"/>
      <c r="AM29" s="247"/>
      <c r="AN29" s="15"/>
      <c r="AO29" s="15"/>
      <c r="AP29" s="15"/>
      <c r="AQ29" s="15"/>
      <c r="AR29" s="25"/>
      <c r="AS29" s="261"/>
      <c r="AT29" s="15"/>
      <c r="AU29" s="25"/>
      <c r="AV29" s="261"/>
      <c r="AW29" s="262"/>
      <c r="AX29" s="15"/>
      <c r="AY29" s="25"/>
      <c r="AZ29" s="261"/>
      <c r="BA29" s="262"/>
      <c r="BB29" s="15"/>
      <c r="BC29" s="25"/>
      <c r="BD29" s="261"/>
      <c r="BE29" s="262"/>
      <c r="BF29" s="15"/>
      <c r="BG29" s="25"/>
      <c r="BH29" s="261"/>
      <c r="BI29" s="262"/>
      <c r="BJ29" s="15"/>
      <c r="BK29" s="25"/>
      <c r="BL29" s="261"/>
      <c r="BM29" s="262"/>
      <c r="BN29" s="15"/>
      <c r="BO29" s="25"/>
      <c r="BP29" s="261"/>
      <c r="BQ29" s="262"/>
      <c r="BR29" s="15"/>
      <c r="BS29" s="25"/>
      <c r="BT29" s="261"/>
      <c r="BU29" s="262"/>
      <c r="BV29" s="262"/>
      <c r="BW29" s="262"/>
      <c r="BX29" s="262"/>
      <c r="BY29" s="25"/>
      <c r="BZ29" s="15"/>
      <c r="CA29" s="262"/>
      <c r="CB29" s="262"/>
      <c r="CC29" s="262"/>
      <c r="CD29" s="15"/>
      <c r="CE29" s="22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22"/>
      <c r="CS29" s="15"/>
      <c r="CT29" s="15"/>
      <c r="CU29" s="15"/>
      <c r="CV29" s="15"/>
      <c r="CW29" s="23"/>
      <c r="CX29" s="15"/>
      <c r="CY29" s="15"/>
      <c r="CZ29" s="15"/>
      <c r="DA29" s="15"/>
      <c r="DB29" s="22"/>
      <c r="DC29" s="15"/>
      <c r="DD29" s="15"/>
      <c r="DE29" s="15"/>
      <c r="DF29" s="15"/>
      <c r="DG29" s="23"/>
      <c r="DH29" s="15"/>
      <c r="DI29" s="15"/>
      <c r="DJ29" s="15"/>
      <c r="DK29" s="22"/>
      <c r="DL29" s="15"/>
      <c r="DM29" s="15"/>
      <c r="DN29" s="24"/>
      <c r="DO29" s="16"/>
      <c r="DP29" s="16"/>
      <c r="DQ29" s="16"/>
      <c r="DR29" s="16"/>
      <c r="DS29" s="15"/>
      <c r="DT29" s="15"/>
      <c r="DU29" s="15"/>
      <c r="DV29" s="15"/>
      <c r="DW29" s="15"/>
      <c r="DX29" s="22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22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22"/>
      <c r="FB29" s="15"/>
      <c r="FC29" s="247">
        <f t="shared" si="82"/>
        <v>24</v>
      </c>
      <c r="FD29" s="272"/>
      <c r="FE29" s="273" t="s">
        <v>262</v>
      </c>
      <c r="FF29" s="256">
        <v>33305.32</v>
      </c>
      <c r="FG29" s="256">
        <v>59654.66</v>
      </c>
      <c r="FH29" s="256">
        <v>137989.01999999999</v>
      </c>
      <c r="FI29" s="253">
        <f t="shared" si="122"/>
        <v>230949</v>
      </c>
      <c r="FJ29" s="256">
        <v>33305.32</v>
      </c>
      <c r="FK29" s="256">
        <v>59654.66</v>
      </c>
      <c r="FL29" s="256">
        <v>137989.01999999999</v>
      </c>
      <c r="FM29" s="256">
        <v>230949</v>
      </c>
      <c r="FN29" s="256">
        <v>230949</v>
      </c>
      <c r="FO29" s="23"/>
      <c r="FP29" s="319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22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22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22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22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22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22"/>
      <c r="IT29" s="15"/>
      <c r="IU29" s="15"/>
      <c r="IV29" s="15"/>
      <c r="IW29" s="15"/>
      <c r="IX29" s="15"/>
      <c r="IY29" s="15"/>
      <c r="IZ29" s="15"/>
      <c r="JA29" s="15"/>
      <c r="JB29" s="27"/>
      <c r="JC29" s="15"/>
      <c r="JD29" s="27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262"/>
      <c r="JS29" s="374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549"/>
      <c r="KG29" s="550"/>
      <c r="KH29" s="550"/>
      <c r="KI29" s="550"/>
      <c r="KJ29" s="550"/>
      <c r="KK29" s="550"/>
      <c r="KL29" s="550"/>
      <c r="KM29" s="15"/>
      <c r="KN29" s="550"/>
      <c r="KO29" s="558"/>
      <c r="KP29" s="550"/>
      <c r="KQ29" s="558"/>
      <c r="KR29" s="558"/>
      <c r="KS29" s="558"/>
      <c r="KT29" s="550"/>
      <c r="KU29" s="550"/>
      <c r="KV29" s="550"/>
      <c r="KW29" s="549"/>
      <c r="KX29" s="550"/>
      <c r="KY29" s="15"/>
      <c r="KZ29" s="15"/>
      <c r="LA29" s="15"/>
      <c r="LB29" s="15"/>
      <c r="LC29" s="15"/>
      <c r="LD29" s="262"/>
      <c r="LE29" s="15"/>
      <c r="LF29" s="262"/>
      <c r="LG29" s="15"/>
      <c r="LH29" s="262"/>
      <c r="LI29" s="262"/>
      <c r="LJ29" s="262"/>
      <c r="LK29" s="262"/>
      <c r="LL29" s="262"/>
      <c r="LM29" s="262"/>
      <c r="LN29" s="262"/>
      <c r="LO29" s="15"/>
      <c r="LP29" s="262"/>
      <c r="LQ29" s="15"/>
      <c r="LR29" s="262"/>
      <c r="LS29" s="15"/>
      <c r="LT29" s="262"/>
      <c r="LU29" s="27"/>
      <c r="LV29" s="22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22"/>
      <c r="MK29" s="15"/>
      <c r="ML29" s="15"/>
      <c r="MM29" s="15"/>
      <c r="MN29" s="15"/>
      <c r="MO29" s="15"/>
      <c r="MP29" s="22"/>
      <c r="MQ29" s="15"/>
      <c r="MR29" s="193">
        <f t="shared" si="127"/>
        <v>23</v>
      </c>
      <c r="MS29" s="352" t="s">
        <v>263</v>
      </c>
      <c r="MT29" s="7">
        <f>MT11</f>
        <v>4822773.09</v>
      </c>
      <c r="MU29" s="418">
        <f t="shared" ref="MU29" si="129">MT29/$MT$34*100</f>
        <v>0.22082131694823121</v>
      </c>
      <c r="MV29" s="7">
        <f t="shared" ref="MV29:MW29" si="130">MV11</f>
        <v>0</v>
      </c>
      <c r="MW29" s="559">
        <f t="shared" si="130"/>
        <v>4822773.09</v>
      </c>
      <c r="MX29" s="418">
        <f t="shared" ref="MX29:MX30" si="131">MW29/$MT$34*100</f>
        <v>0.22082131694823121</v>
      </c>
      <c r="MY29" s="15"/>
      <c r="MZ29" s="22"/>
      <c r="NA29" s="15"/>
      <c r="NB29" s="193">
        <f t="shared" si="128"/>
        <v>23</v>
      </c>
      <c r="NC29" s="352" t="s">
        <v>263</v>
      </c>
      <c r="ND29" s="7">
        <v>4827046.4550000001</v>
      </c>
      <c r="NE29" s="7">
        <f>MT29</f>
        <v>4822773.09</v>
      </c>
      <c r="NF29" s="405">
        <f t="shared" si="75"/>
        <v>-4273.3650000002235</v>
      </c>
      <c r="NG29" s="307">
        <f t="shared" si="76"/>
        <v>-8.8529601689947351E-4</v>
      </c>
      <c r="NH29" s="15"/>
      <c r="NI29" s="22"/>
      <c r="NJ29" s="15"/>
    </row>
    <row r="30" spans="1:374" x14ac:dyDescent="0.3">
      <c r="A30" s="15"/>
      <c r="K30" s="840"/>
      <c r="S30" s="15"/>
      <c r="T30" s="22"/>
      <c r="U30" s="15"/>
      <c r="V30" s="15"/>
      <c r="W30" s="15"/>
      <c r="X30" s="15"/>
      <c r="Y30" s="15"/>
      <c r="Z30" s="15"/>
      <c r="AA30" s="15"/>
      <c r="AB30" s="15"/>
      <c r="AC30" s="22"/>
      <c r="AD30" s="15"/>
      <c r="AE30" s="15"/>
      <c r="AF30" s="15"/>
      <c r="AG30" s="15"/>
      <c r="AH30" s="15"/>
      <c r="AI30" s="15"/>
      <c r="AJ30" s="15"/>
      <c r="AK30" s="374"/>
      <c r="AL30" s="15"/>
      <c r="AM30" s="247"/>
      <c r="AN30" s="15"/>
      <c r="AO30" s="15"/>
      <c r="AP30" s="15"/>
      <c r="AQ30" s="15"/>
      <c r="AR30" s="25"/>
      <c r="AS30" s="261"/>
      <c r="AT30" s="15"/>
      <c r="AU30" s="25"/>
      <c r="AV30" s="261"/>
      <c r="AW30" s="262"/>
      <c r="AX30" s="15"/>
      <c r="AY30" s="25"/>
      <c r="AZ30" s="261"/>
      <c r="BA30" s="262"/>
      <c r="BB30" s="15"/>
      <c r="BC30" s="25"/>
      <c r="BD30" s="261"/>
      <c r="BE30" s="262"/>
      <c r="BF30" s="15"/>
      <c r="BG30" s="25"/>
      <c r="BH30" s="261"/>
      <c r="BI30" s="262"/>
      <c r="BJ30" s="15"/>
      <c r="BK30" s="25"/>
      <c r="BL30" s="261"/>
      <c r="BM30" s="262"/>
      <c r="BN30" s="15"/>
      <c r="BO30" s="25"/>
      <c r="BP30" s="261"/>
      <c r="BQ30" s="262"/>
      <c r="BR30" s="15"/>
      <c r="BS30" s="25"/>
      <c r="BT30" s="261"/>
      <c r="BU30" s="262"/>
      <c r="BV30" s="262"/>
      <c r="BW30" s="262"/>
      <c r="BX30" s="262"/>
      <c r="BY30" s="25"/>
      <c r="BZ30" s="15"/>
      <c r="CA30" s="262"/>
      <c r="CB30" s="262"/>
      <c r="CC30" s="262"/>
      <c r="CD30" s="15"/>
      <c r="CE30" s="22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22"/>
      <c r="CS30" s="15"/>
      <c r="CT30" s="15"/>
      <c r="CU30" s="15"/>
      <c r="CV30" s="15"/>
      <c r="CW30" s="23"/>
      <c r="CX30" s="15"/>
      <c r="CY30" s="15"/>
      <c r="CZ30" s="15"/>
      <c r="DA30" s="15"/>
      <c r="DB30" s="22"/>
      <c r="DC30" s="15"/>
      <c r="DD30" s="15"/>
      <c r="DE30" s="15"/>
      <c r="DF30" s="15"/>
      <c r="DG30" s="23"/>
      <c r="DH30" s="15"/>
      <c r="DI30" s="15"/>
      <c r="DJ30" s="15"/>
      <c r="DK30" s="22"/>
      <c r="DL30" s="15"/>
      <c r="DM30" s="15"/>
      <c r="DN30" s="24"/>
      <c r="DO30" s="16"/>
      <c r="DP30" s="16"/>
      <c r="DQ30" s="16"/>
      <c r="DR30" s="16"/>
      <c r="DS30" s="15"/>
      <c r="DT30" s="15"/>
      <c r="DU30" s="15"/>
      <c r="DV30" s="15"/>
      <c r="DW30" s="15"/>
      <c r="DX30" s="22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22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22"/>
      <c r="FB30" s="15"/>
      <c r="FC30" s="193">
        <f t="shared" si="82"/>
        <v>25</v>
      </c>
      <c r="FD30" s="317"/>
      <c r="FE30" s="318" t="s">
        <v>264</v>
      </c>
      <c r="FF30" s="200">
        <v>252328.02719999995</v>
      </c>
      <c r="FG30" s="200">
        <v>267313.91000000003</v>
      </c>
      <c r="FH30" s="200">
        <v>239894.81</v>
      </c>
      <c r="FI30" s="201">
        <f t="shared" si="122"/>
        <v>759536.74719999998</v>
      </c>
      <c r="FJ30" s="200">
        <v>252328.02720000001</v>
      </c>
      <c r="FK30" s="200">
        <v>267313.91000000003</v>
      </c>
      <c r="FL30" s="200">
        <v>239894.81</v>
      </c>
      <c r="FM30" s="200">
        <v>759536.7472000001</v>
      </c>
      <c r="FN30" s="200">
        <v>759536.7472000001</v>
      </c>
      <c r="FO30" s="23"/>
      <c r="FP30" s="319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22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22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22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22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22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22"/>
      <c r="IT30" s="15"/>
      <c r="IU30" s="15"/>
      <c r="IV30" s="15"/>
      <c r="IW30" s="15"/>
      <c r="IX30" s="15"/>
      <c r="IY30" s="15"/>
      <c r="IZ30" s="15"/>
      <c r="JA30" s="15"/>
      <c r="JB30" s="27"/>
      <c r="JC30" s="15"/>
      <c r="JD30" s="27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22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549"/>
      <c r="KG30" s="550"/>
      <c r="KH30" s="32"/>
      <c r="KI30" s="32"/>
      <c r="KJ30" s="32"/>
      <c r="KK30" s="32"/>
      <c r="KL30" s="32"/>
      <c r="KM30" s="15"/>
      <c r="KN30" s="550"/>
      <c r="KO30" s="550"/>
      <c r="KP30" s="550"/>
      <c r="KQ30" s="550"/>
      <c r="KR30" s="550"/>
      <c r="KS30" s="550"/>
      <c r="KT30" s="32"/>
      <c r="KU30" s="32"/>
      <c r="KV30" s="550"/>
      <c r="KW30" s="549"/>
      <c r="KX30" s="550"/>
      <c r="KY30" s="190"/>
      <c r="KZ30" s="190"/>
      <c r="LA30" s="190"/>
      <c r="LB30" s="190"/>
      <c r="LC30" s="190"/>
      <c r="LD30" s="560"/>
      <c r="LE30" s="560"/>
      <c r="LF30" s="561"/>
      <c r="LG30" s="190"/>
      <c r="LH30" s="561"/>
      <c r="LI30" s="561"/>
      <c r="LJ30" s="190"/>
      <c r="LK30" s="15"/>
      <c r="LL30" s="15"/>
      <c r="LM30" s="15"/>
      <c r="LN30" s="15"/>
      <c r="LO30" s="23"/>
      <c r="LP30" s="15"/>
      <c r="LQ30" s="15"/>
      <c r="LR30" s="15"/>
      <c r="LS30" s="15"/>
      <c r="LT30" s="15"/>
      <c r="LU30" s="27"/>
      <c r="LV30" s="22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22"/>
      <c r="MK30" s="15"/>
      <c r="ML30" s="15"/>
      <c r="MM30" s="15"/>
      <c r="MN30" s="15"/>
      <c r="MO30" s="15"/>
      <c r="MP30" s="22"/>
      <c r="MQ30" s="15"/>
      <c r="MR30" s="247">
        <f t="shared" si="127"/>
        <v>24</v>
      </c>
      <c r="MS30" s="555" t="s">
        <v>265</v>
      </c>
      <c r="MT30" s="6">
        <f>MT28-MT29</f>
        <v>132842996.05598849</v>
      </c>
      <c r="MU30" s="556">
        <f>MT30/$MT$34*100</f>
        <v>6.0825099562028253</v>
      </c>
      <c r="MV30" s="10"/>
      <c r="MW30" s="557">
        <f>MW28-MW29</f>
        <v>132842996.05598849</v>
      </c>
      <c r="MX30" s="556">
        <f t="shared" si="131"/>
        <v>6.0825099562028253</v>
      </c>
      <c r="MY30" s="15"/>
      <c r="MZ30" s="22"/>
      <c r="NA30" s="15"/>
      <c r="NB30" s="247">
        <f t="shared" si="128"/>
        <v>24</v>
      </c>
      <c r="NC30" s="555" t="s">
        <v>265</v>
      </c>
      <c r="ND30" s="6">
        <v>115076654.85744111</v>
      </c>
      <c r="NE30" s="6">
        <f>MT30</f>
        <v>132842996.05598849</v>
      </c>
      <c r="NF30" s="388">
        <f t="shared" si="75"/>
        <v>17766341.198547378</v>
      </c>
      <c r="NG30" s="265">
        <f t="shared" si="76"/>
        <v>0.15438701464303614</v>
      </c>
      <c r="NH30" s="15"/>
      <c r="NI30" s="22"/>
      <c r="NJ30" s="15"/>
    </row>
    <row r="31" spans="1:374" x14ac:dyDescent="0.3">
      <c r="A31" s="15"/>
      <c r="B31" s="887"/>
      <c r="C31" s="887"/>
      <c r="D31" s="887"/>
      <c r="E31" s="887"/>
      <c r="K31" s="840"/>
      <c r="S31" s="15"/>
      <c r="T31" s="22"/>
      <c r="U31" s="15"/>
      <c r="V31" s="15"/>
      <c r="W31" s="15"/>
      <c r="X31" s="15"/>
      <c r="Y31" s="15"/>
      <c r="Z31" s="15"/>
      <c r="AA31" s="15"/>
      <c r="AB31" s="15"/>
      <c r="AC31" s="22"/>
      <c r="AD31" s="15"/>
      <c r="AE31" s="15"/>
      <c r="AF31" s="15"/>
      <c r="AG31" s="15"/>
      <c r="AH31" s="15"/>
      <c r="AI31" s="15"/>
      <c r="AJ31" s="15"/>
      <c r="AK31" s="374"/>
      <c r="AL31" s="15"/>
      <c r="AM31" s="424"/>
      <c r="AN31" s="487"/>
      <c r="AO31" s="15"/>
      <c r="AP31" s="10"/>
      <c r="AQ31" s="15"/>
      <c r="AR31" s="15"/>
      <c r="AS31" s="488"/>
      <c r="AT31" s="10"/>
      <c r="AU31" s="15"/>
      <c r="AV31" s="488"/>
      <c r="AW31" s="488"/>
      <c r="AX31" s="10"/>
      <c r="AY31" s="15"/>
      <c r="AZ31" s="488"/>
      <c r="BA31" s="488"/>
      <c r="BB31" s="10"/>
      <c r="BC31" s="15"/>
      <c r="BD31" s="488"/>
      <c r="BE31" s="488"/>
      <c r="BF31" s="10"/>
      <c r="BG31" s="15"/>
      <c r="BH31" s="488"/>
      <c r="BI31" s="488"/>
      <c r="BJ31" s="10"/>
      <c r="BK31" s="15"/>
      <c r="BL31" s="488"/>
      <c r="BM31" s="488"/>
      <c r="BN31" s="10"/>
      <c r="BO31" s="15"/>
      <c r="BP31" s="488"/>
      <c r="BQ31" s="488"/>
      <c r="BR31" s="10"/>
      <c r="BS31" s="15"/>
      <c r="BT31" s="488"/>
      <c r="BU31" s="488"/>
      <c r="BV31" s="488"/>
      <c r="BW31" s="488"/>
      <c r="BX31" s="488"/>
      <c r="BY31" s="15"/>
      <c r="BZ31" s="488"/>
      <c r="CA31" s="488"/>
      <c r="CB31" s="488"/>
      <c r="CC31" s="488"/>
      <c r="CD31" s="15"/>
      <c r="CE31" s="22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22"/>
      <c r="CS31" s="15"/>
      <c r="CT31" s="15"/>
      <c r="CU31" s="15"/>
      <c r="CV31" s="15"/>
      <c r="CW31" s="23"/>
      <c r="CX31" s="15"/>
      <c r="CY31" s="15"/>
      <c r="CZ31" s="15"/>
      <c r="DA31" s="15"/>
      <c r="DB31" s="22"/>
      <c r="DC31" s="15"/>
      <c r="DD31" s="15"/>
      <c r="DE31" s="15"/>
      <c r="DF31" s="15"/>
      <c r="DG31" s="23"/>
      <c r="DH31" s="15"/>
      <c r="DI31" s="15"/>
      <c r="DJ31" s="15"/>
      <c r="DK31" s="22"/>
      <c r="DL31" s="15"/>
      <c r="DM31" s="15"/>
      <c r="DN31" s="24"/>
      <c r="DO31" s="16"/>
      <c r="DP31" s="16"/>
      <c r="DQ31" s="16"/>
      <c r="DR31" s="16"/>
      <c r="DS31" s="15"/>
      <c r="DT31" s="15"/>
      <c r="DU31" s="15"/>
      <c r="DV31" s="15"/>
      <c r="DW31" s="15"/>
      <c r="DX31" s="22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22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22"/>
      <c r="FB31" s="15"/>
      <c r="FC31" s="355">
        <f t="shared" si="82"/>
        <v>26</v>
      </c>
      <c r="FD31" s="562"/>
      <c r="FE31" s="563" t="s">
        <v>237</v>
      </c>
      <c r="FF31" s="388">
        <f>SUM(FF26:FF30)</f>
        <v>383583.90719999996</v>
      </c>
      <c r="FG31" s="388">
        <f>SUM(FG26:FG30)</f>
        <v>417638.44000000006</v>
      </c>
      <c r="FH31" s="388">
        <f>SUM(FH26:FH30)</f>
        <v>846806.71</v>
      </c>
      <c r="FI31" s="410">
        <f t="shared" si="122"/>
        <v>1648029.0572000002</v>
      </c>
      <c r="FJ31" s="388">
        <v>293441.34720000002</v>
      </c>
      <c r="FK31" s="388">
        <v>353766.14</v>
      </c>
      <c r="FL31" s="388">
        <v>631402.71</v>
      </c>
      <c r="FM31" s="388">
        <v>1278610.1972000001</v>
      </c>
      <c r="FN31" s="388">
        <v>1278610.1972000001</v>
      </c>
      <c r="FO31" s="23"/>
      <c r="FP31" s="319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22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22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22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22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22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22"/>
      <c r="IT31" s="15"/>
      <c r="IU31" s="15"/>
      <c r="IV31" s="15"/>
      <c r="IW31" s="15"/>
      <c r="IX31" s="15"/>
      <c r="IY31" s="15"/>
      <c r="IZ31" s="15"/>
      <c r="JA31" s="15"/>
      <c r="JB31" s="27"/>
      <c r="JC31" s="15"/>
      <c r="JD31" s="27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22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22"/>
      <c r="KG31" s="15"/>
      <c r="KH31" s="190"/>
      <c r="KI31" s="190"/>
      <c r="KJ31" s="190"/>
      <c r="KK31" s="190"/>
      <c r="KL31" s="190"/>
      <c r="KM31" s="15"/>
      <c r="KN31" s="550"/>
      <c r="KO31" s="550"/>
      <c r="KP31" s="550"/>
      <c r="KQ31" s="550"/>
      <c r="KR31" s="550"/>
      <c r="KS31" s="550"/>
      <c r="KT31" s="190"/>
      <c r="KU31" s="190"/>
      <c r="KV31" s="15"/>
      <c r="KW31" s="22"/>
      <c r="KX31" s="15"/>
      <c r="KY31" s="15"/>
      <c r="KZ31" s="15"/>
      <c r="LA31" s="15"/>
      <c r="LB31" s="15"/>
      <c r="LC31" s="15"/>
      <c r="LD31" s="15"/>
      <c r="LE31" s="15"/>
      <c r="LF31" s="27"/>
      <c r="LG31" s="15"/>
      <c r="LH31" s="27"/>
      <c r="LI31" s="27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27"/>
      <c r="LV31" s="22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22"/>
      <c r="MK31" s="15"/>
      <c r="ML31" s="15"/>
      <c r="MM31" s="15"/>
      <c r="MN31" s="15"/>
      <c r="MO31" s="15"/>
      <c r="MP31" s="22"/>
      <c r="MQ31" s="15"/>
      <c r="MR31" s="193">
        <f t="shared" si="127"/>
        <v>25</v>
      </c>
      <c r="MS31" s="324" t="s">
        <v>266</v>
      </c>
      <c r="MT31" s="324">
        <v>106708111.01526074</v>
      </c>
      <c r="MU31" s="547">
        <f>MT31/$MT$34*100</f>
        <v>4.8858665261085159</v>
      </c>
      <c r="MV31" s="17"/>
      <c r="MW31" s="399"/>
      <c r="MX31" s="565"/>
      <c r="MY31" s="15"/>
      <c r="MZ31" s="22"/>
      <c r="NA31" s="15"/>
      <c r="NB31" s="391">
        <f>NB30+1</f>
        <v>25</v>
      </c>
      <c r="NC31" s="324" t="str">
        <f>MS31</f>
        <v>Total Revenue at Current Rates</v>
      </c>
      <c r="ND31" s="324">
        <v>109331733.05602346</v>
      </c>
      <c r="NE31" s="324">
        <f>MT31</f>
        <v>106708111.01526074</v>
      </c>
      <c r="NF31" s="324">
        <f t="shared" si="75"/>
        <v>-2623622.0407627225</v>
      </c>
      <c r="NG31" s="486">
        <f t="shared" si="76"/>
        <v>-2.3996894290684419E-2</v>
      </c>
      <c r="NH31" s="15"/>
      <c r="NI31" s="22"/>
      <c r="NJ31" s="15"/>
    </row>
    <row r="32" spans="1:374" x14ac:dyDescent="0.3">
      <c r="A32" s="15"/>
      <c r="B32" s="887"/>
      <c r="C32" s="887"/>
      <c r="D32" s="887"/>
      <c r="E32" s="887"/>
      <c r="K32" s="840"/>
      <c r="S32" s="15"/>
      <c r="T32" s="22"/>
      <c r="U32" s="15"/>
      <c r="V32" s="15"/>
      <c r="W32" s="15"/>
      <c r="X32" s="15"/>
      <c r="Y32" s="15"/>
      <c r="Z32" s="15"/>
      <c r="AA32" s="15"/>
      <c r="AB32" s="15"/>
      <c r="AC32" s="22"/>
      <c r="AD32" s="15"/>
      <c r="AE32" s="15"/>
      <c r="AF32" s="15"/>
      <c r="AG32" s="15"/>
      <c r="AH32" s="15"/>
      <c r="AI32" s="15"/>
      <c r="AJ32" s="15"/>
      <c r="AK32" s="374"/>
      <c r="AL32" s="15"/>
      <c r="AM32" s="247"/>
      <c r="AN32" s="15"/>
      <c r="AO32" s="15"/>
      <c r="AP32" s="15"/>
      <c r="AQ32" s="15"/>
      <c r="AR32" s="15"/>
      <c r="AS32" s="566"/>
      <c r="AT32" s="15"/>
      <c r="AU32" s="15"/>
      <c r="AV32" s="566"/>
      <c r="AW32" s="262"/>
      <c r="AX32" s="15"/>
      <c r="AY32" s="15"/>
      <c r="AZ32" s="566"/>
      <c r="BA32" s="262"/>
      <c r="BB32" s="15"/>
      <c r="BC32" s="15"/>
      <c r="BD32" s="566"/>
      <c r="BE32" s="262"/>
      <c r="BF32" s="15"/>
      <c r="BG32" s="15"/>
      <c r="BH32" s="566"/>
      <c r="BI32" s="262"/>
      <c r="BJ32" s="15"/>
      <c r="BK32" s="15"/>
      <c r="BL32" s="566"/>
      <c r="BM32" s="262"/>
      <c r="BN32" s="15"/>
      <c r="BO32" s="15"/>
      <c r="BP32" s="566"/>
      <c r="BQ32" s="262"/>
      <c r="BR32" s="15"/>
      <c r="BS32" s="15"/>
      <c r="BT32" s="566"/>
      <c r="BU32" s="262"/>
      <c r="BV32" s="262"/>
      <c r="BW32" s="262"/>
      <c r="BX32" s="262"/>
      <c r="BY32" s="15"/>
      <c r="BZ32" s="566"/>
      <c r="CA32" s="262"/>
      <c r="CB32" s="262"/>
      <c r="CC32" s="262"/>
      <c r="CD32" s="15"/>
      <c r="CE32" s="22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22"/>
      <c r="CS32" s="15"/>
      <c r="CT32" s="15"/>
      <c r="CU32" s="15"/>
      <c r="CV32" s="15"/>
      <c r="CW32" s="23"/>
      <c r="CX32" s="15"/>
      <c r="CY32" s="15"/>
      <c r="CZ32" s="15"/>
      <c r="DA32" s="15"/>
      <c r="DB32" s="22"/>
      <c r="DC32" s="15"/>
      <c r="DD32" s="15"/>
      <c r="DE32" s="15"/>
      <c r="DF32" s="15"/>
      <c r="DG32" s="23"/>
      <c r="DH32" s="15"/>
      <c r="DI32" s="15"/>
      <c r="DJ32" s="15"/>
      <c r="DK32" s="22"/>
      <c r="DL32" s="15"/>
      <c r="DM32" s="15"/>
      <c r="DN32" s="24"/>
      <c r="DO32" s="16"/>
      <c r="DP32" s="16"/>
      <c r="DQ32" s="16"/>
      <c r="DR32" s="16"/>
      <c r="DS32" s="15"/>
      <c r="DT32" s="15"/>
      <c r="DU32" s="15"/>
      <c r="DV32" s="15"/>
      <c r="DW32" s="15"/>
      <c r="DX32" s="22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22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22"/>
      <c r="FB32" s="15"/>
      <c r="FC32" s="193">
        <f t="shared" si="82"/>
        <v>27</v>
      </c>
      <c r="FD32" s="195" t="s">
        <v>267</v>
      </c>
      <c r="FE32" s="196"/>
      <c r="FF32" s="567"/>
      <c r="FG32" s="567"/>
      <c r="FH32" s="567"/>
      <c r="FI32" s="568"/>
      <c r="FJ32" s="567"/>
      <c r="FK32" s="567"/>
      <c r="FL32" s="567"/>
      <c r="FM32" s="567"/>
      <c r="FN32" s="567"/>
      <c r="FO32" s="23"/>
      <c r="FP32" s="319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22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22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22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22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22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22"/>
      <c r="IT32" s="15"/>
      <c r="IU32" s="15"/>
      <c r="IV32" s="15"/>
      <c r="IW32" s="15"/>
      <c r="IX32" s="15"/>
      <c r="IY32" s="15"/>
      <c r="IZ32" s="15"/>
      <c r="JA32" s="15"/>
      <c r="JB32" s="27"/>
      <c r="JC32" s="15"/>
      <c r="JD32" s="27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22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22"/>
      <c r="KG32" s="190"/>
      <c r="KH32" s="583"/>
      <c r="KI32" s="583"/>
      <c r="KJ32" s="583"/>
      <c r="KK32" s="583"/>
      <c r="KL32" s="583"/>
      <c r="KM32" s="15"/>
      <c r="KN32" s="550"/>
      <c r="KO32" s="550"/>
      <c r="KP32" s="550"/>
      <c r="KQ32" s="550"/>
      <c r="KR32" s="550"/>
      <c r="KS32" s="550"/>
      <c r="KT32" s="583"/>
      <c r="KU32" s="583"/>
      <c r="KV32" s="190"/>
      <c r="KW32" s="569"/>
      <c r="KX32" s="190"/>
      <c r="KY32" s="15"/>
      <c r="KZ32" s="15"/>
      <c r="LA32" s="15"/>
      <c r="LB32" s="15"/>
      <c r="LC32" s="15"/>
      <c r="LD32" s="15"/>
      <c r="LE32" s="15"/>
      <c r="LF32" s="27"/>
      <c r="LG32" s="15"/>
      <c r="LH32" s="27"/>
      <c r="LI32" s="27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262"/>
      <c r="LV32" s="22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22"/>
      <c r="MK32" s="15"/>
      <c r="ML32" s="15"/>
      <c r="MM32" s="15"/>
      <c r="MN32" s="15"/>
      <c r="MO32" s="15"/>
      <c r="MP32" s="22"/>
      <c r="MQ32" s="15"/>
      <c r="MR32" s="355">
        <f>MR31+1</f>
        <v>26</v>
      </c>
      <c r="MS32" s="570" t="s">
        <v>268</v>
      </c>
      <c r="MT32" s="570">
        <f>MT30/MT9-1</f>
        <v>0.31141805252114363</v>
      </c>
      <c r="MU32" s="570"/>
      <c r="MV32" s="362"/>
      <c r="MW32" s="571">
        <f>(MW9)/MW30-1</f>
        <v>0</v>
      </c>
      <c r="MX32" s="570"/>
      <c r="MY32" s="15"/>
      <c r="MZ32" s="22"/>
      <c r="NA32" s="15"/>
      <c r="NB32" s="355">
        <f t="shared" si="128"/>
        <v>26</v>
      </c>
      <c r="NC32" s="570" t="str">
        <f>MS32</f>
        <v>Proposed Rate Increase</v>
      </c>
      <c r="ND32" s="572">
        <v>0.12924130711744719</v>
      </c>
      <c r="NE32" s="570">
        <f>MT32</f>
        <v>0.31141805252114363</v>
      </c>
      <c r="NF32" s="570">
        <f t="shared" si="75"/>
        <v>0.18217674540369644</v>
      </c>
      <c r="NG32" s="573"/>
      <c r="NH32" s="15"/>
      <c r="NI32" s="22"/>
      <c r="NJ32" s="15"/>
    </row>
    <row r="33" spans="1:374" x14ac:dyDescent="0.3">
      <c r="A33" s="15"/>
      <c r="S33" s="15"/>
      <c r="T33" s="22"/>
      <c r="U33" s="15"/>
      <c r="V33" s="15"/>
      <c r="W33" s="15"/>
      <c r="X33" s="15"/>
      <c r="Y33" s="15"/>
      <c r="Z33" s="15"/>
      <c r="AA33" s="15"/>
      <c r="AB33" s="15"/>
      <c r="AC33" s="22"/>
      <c r="AD33" s="15"/>
      <c r="AE33" s="15"/>
      <c r="AF33" s="15"/>
      <c r="AG33" s="15"/>
      <c r="AH33" s="15"/>
      <c r="AI33" s="15"/>
      <c r="AJ33" s="15"/>
      <c r="AK33" s="374"/>
      <c r="AL33" s="15"/>
      <c r="AM33" s="247"/>
      <c r="AN33" s="15"/>
      <c r="AO33" s="15"/>
      <c r="AP33" s="15"/>
      <c r="AQ33" s="15"/>
      <c r="AR33" s="15"/>
      <c r="AS33" s="566"/>
      <c r="AT33" s="15"/>
      <c r="AU33" s="15"/>
      <c r="AV33" s="566"/>
      <c r="AW33" s="262"/>
      <c r="AX33" s="15"/>
      <c r="AY33" s="15"/>
      <c r="AZ33" s="566"/>
      <c r="BA33" s="262"/>
      <c r="BB33" s="15"/>
      <c r="BC33" s="15"/>
      <c r="BD33" s="566"/>
      <c r="BE33" s="262"/>
      <c r="BF33" s="15"/>
      <c r="BG33" s="15"/>
      <c r="BH33" s="566"/>
      <c r="BI33" s="262"/>
      <c r="BJ33" s="15"/>
      <c r="BK33" s="15"/>
      <c r="BL33" s="566"/>
      <c r="BM33" s="262"/>
      <c r="BN33" s="15"/>
      <c r="BO33" s="15"/>
      <c r="BP33" s="566"/>
      <c r="BQ33" s="262"/>
      <c r="BR33" s="15"/>
      <c r="BS33" s="15"/>
      <c r="BT33" s="566"/>
      <c r="BU33" s="262"/>
      <c r="BV33" s="262"/>
      <c r="BW33" s="262"/>
      <c r="BX33" s="262"/>
      <c r="BY33" s="15"/>
      <c r="BZ33" s="566"/>
      <c r="CA33" s="262"/>
      <c r="CB33" s="262"/>
      <c r="CC33" s="262"/>
      <c r="CD33" s="15"/>
      <c r="CE33" s="22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22"/>
      <c r="CS33" s="15"/>
      <c r="CT33" s="15"/>
      <c r="CU33" s="15"/>
      <c r="CV33" s="15"/>
      <c r="CW33" s="23"/>
      <c r="CX33" s="15"/>
      <c r="CY33" s="15"/>
      <c r="CZ33" s="15"/>
      <c r="DA33" s="15"/>
      <c r="DB33" s="22"/>
      <c r="DC33" s="15"/>
      <c r="DD33" s="15"/>
      <c r="DE33" s="15"/>
      <c r="DF33" s="15"/>
      <c r="DG33" s="23"/>
      <c r="DH33" s="15"/>
      <c r="DI33" s="15"/>
      <c r="DJ33" s="15"/>
      <c r="DK33" s="22"/>
      <c r="DL33" s="15"/>
      <c r="DM33" s="15"/>
      <c r="DN33" s="24"/>
      <c r="DO33" s="16"/>
      <c r="DP33" s="16"/>
      <c r="DQ33" s="16"/>
      <c r="DR33" s="16"/>
      <c r="DS33" s="15"/>
      <c r="DT33" s="15"/>
      <c r="DU33" s="15"/>
      <c r="DV33" s="15"/>
      <c r="DW33" s="15"/>
      <c r="DX33" s="574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22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22"/>
      <c r="FB33" s="15"/>
      <c r="FC33" s="247">
        <f t="shared" si="82"/>
        <v>28</v>
      </c>
      <c r="FD33" s="272"/>
      <c r="FE33" s="273" t="s">
        <v>269</v>
      </c>
      <c r="FF33" s="256">
        <v>6004.1100000000006</v>
      </c>
      <c r="FG33" s="256">
        <v>48438.380000000005</v>
      </c>
      <c r="FH33" s="256">
        <v>62466.84</v>
      </c>
      <c r="FI33" s="253">
        <f>FF33+FH33+FG33</f>
        <v>116909.33</v>
      </c>
      <c r="FJ33" s="256">
        <v>6004.1100000000006</v>
      </c>
      <c r="FK33" s="256">
        <v>48438.380000000005</v>
      </c>
      <c r="FL33" s="256">
        <v>62466.84</v>
      </c>
      <c r="FM33" s="256">
        <v>116909.33</v>
      </c>
      <c r="FN33" s="256">
        <v>116909.33</v>
      </c>
      <c r="FO33" s="15"/>
      <c r="FP33" s="319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22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22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22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22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22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22"/>
      <c r="IT33" s="15"/>
      <c r="IU33" s="15"/>
      <c r="IV33" s="15"/>
      <c r="IW33" s="15"/>
      <c r="IX33" s="15"/>
      <c r="IY33" s="15"/>
      <c r="IZ33" s="15"/>
      <c r="JA33" s="15"/>
      <c r="JB33" s="27"/>
      <c r="JC33" s="15"/>
      <c r="JD33" s="27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22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575"/>
      <c r="KG33" s="576"/>
      <c r="KH33" s="583"/>
      <c r="KI33" s="583"/>
      <c r="KJ33" s="583"/>
      <c r="KK33" s="583"/>
      <c r="KL33" s="583"/>
      <c r="KM33" s="15"/>
      <c r="KN33" s="550"/>
      <c r="KO33" s="550"/>
      <c r="KP33" s="550"/>
      <c r="KQ33" s="550"/>
      <c r="KR33" s="550"/>
      <c r="KS33" s="550"/>
      <c r="KT33" s="583"/>
      <c r="KU33" s="583"/>
      <c r="KV33" s="576"/>
      <c r="KW33" s="575"/>
      <c r="KX33" s="576"/>
      <c r="KY33" s="15"/>
      <c r="KZ33" s="15"/>
      <c r="LA33" s="15"/>
      <c r="LB33" s="15"/>
      <c r="LC33" s="15"/>
      <c r="LD33" s="15"/>
      <c r="LE33" s="15"/>
      <c r="LF33" s="27"/>
      <c r="LG33" s="15"/>
      <c r="LH33" s="27"/>
      <c r="LI33" s="27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22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22"/>
      <c r="MK33" s="15"/>
      <c r="ML33" s="15"/>
      <c r="MM33" s="15"/>
      <c r="MN33" s="15"/>
      <c r="MO33" s="15"/>
      <c r="MP33" s="22"/>
      <c r="MQ33" s="15"/>
      <c r="MR33" s="371" t="s">
        <v>239</v>
      </c>
      <c r="MS33" s="371"/>
      <c r="MT33" s="371"/>
      <c r="MU33" s="371"/>
      <c r="MV33" s="371"/>
      <c r="MW33" s="371"/>
      <c r="MX33" s="371"/>
      <c r="MY33" s="15"/>
      <c r="MZ33" s="22"/>
      <c r="NA33" s="15"/>
      <c r="NB33" s="371" t="s">
        <v>239</v>
      </c>
      <c r="NC33" s="371"/>
      <c r="ND33" s="371"/>
      <c r="NE33" s="371"/>
      <c r="NF33" s="577"/>
      <c r="NG33" s="577"/>
      <c r="NH33" s="15"/>
      <c r="NI33" s="22"/>
      <c r="NJ33" s="15"/>
    </row>
    <row r="34" spans="1:374" x14ac:dyDescent="0.3">
      <c r="A34" s="15"/>
      <c r="S34" s="15"/>
      <c r="T34" s="22"/>
      <c r="U34" s="15"/>
      <c r="V34" s="15"/>
      <c r="W34" s="15"/>
      <c r="X34" s="15"/>
      <c r="Y34" s="15"/>
      <c r="Z34" s="15"/>
      <c r="AA34" s="15"/>
      <c r="AB34" s="15"/>
      <c r="AC34" s="22"/>
      <c r="AD34" s="15"/>
      <c r="AE34" s="15"/>
      <c r="AF34" s="15"/>
      <c r="AG34" s="15"/>
      <c r="AH34" s="15"/>
      <c r="AI34" s="15"/>
      <c r="AJ34" s="15"/>
      <c r="AK34" s="374"/>
      <c r="AL34" s="15"/>
      <c r="AM34" s="247"/>
      <c r="AN34" s="15"/>
      <c r="AO34" s="15"/>
      <c r="AP34" s="15"/>
      <c r="AQ34" s="15"/>
      <c r="AR34" s="15"/>
      <c r="AS34" s="566"/>
      <c r="AT34" s="15"/>
      <c r="AU34" s="15"/>
      <c r="AV34" s="566"/>
      <c r="AW34" s="262"/>
      <c r="AX34" s="15"/>
      <c r="AY34" s="15"/>
      <c r="AZ34" s="566"/>
      <c r="BA34" s="262"/>
      <c r="BB34" s="15"/>
      <c r="BC34" s="15"/>
      <c r="BD34" s="566"/>
      <c r="BE34" s="262"/>
      <c r="BF34" s="15"/>
      <c r="BG34" s="15"/>
      <c r="BH34" s="566"/>
      <c r="BI34" s="262"/>
      <c r="BJ34" s="15"/>
      <c r="BK34" s="15"/>
      <c r="BL34" s="566"/>
      <c r="BM34" s="262"/>
      <c r="BN34" s="15"/>
      <c r="BO34" s="15"/>
      <c r="BP34" s="566"/>
      <c r="BQ34" s="262"/>
      <c r="BR34" s="15"/>
      <c r="BS34" s="15"/>
      <c r="BT34" s="566"/>
      <c r="BU34" s="262"/>
      <c r="BV34" s="262"/>
      <c r="BW34" s="262"/>
      <c r="BX34" s="262"/>
      <c r="BY34" s="15"/>
      <c r="BZ34" s="566"/>
      <c r="CA34" s="262"/>
      <c r="CB34" s="262"/>
      <c r="CC34" s="262"/>
      <c r="CD34" s="15"/>
      <c r="CE34" s="22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22"/>
      <c r="CS34" s="15"/>
      <c r="CT34" s="15"/>
      <c r="CU34" s="15"/>
      <c r="CV34" s="15"/>
      <c r="CW34" s="23"/>
      <c r="CX34" s="15"/>
      <c r="CY34" s="15"/>
      <c r="CZ34" s="15"/>
      <c r="DA34" s="15"/>
      <c r="DB34" s="22"/>
      <c r="DC34" s="15"/>
      <c r="DD34" s="15"/>
      <c r="DE34" s="15"/>
      <c r="DF34" s="15"/>
      <c r="DG34" s="23"/>
      <c r="DH34" s="15"/>
      <c r="DI34" s="15"/>
      <c r="DJ34" s="15"/>
      <c r="DK34" s="22"/>
      <c r="DL34" s="15"/>
      <c r="DM34" s="15"/>
      <c r="DN34" s="24"/>
      <c r="DO34" s="16"/>
      <c r="DP34" s="16"/>
      <c r="DQ34" s="16"/>
      <c r="DR34" s="16"/>
      <c r="DS34" s="15"/>
      <c r="DT34" s="15"/>
      <c r="DU34" s="15"/>
      <c r="DV34" s="15"/>
      <c r="DW34" s="15"/>
      <c r="DX34" s="22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22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22"/>
      <c r="FB34" s="15"/>
      <c r="FC34" s="193">
        <f t="shared" si="82"/>
        <v>29</v>
      </c>
      <c r="FD34" s="317"/>
      <c r="FE34" s="318" t="s">
        <v>270</v>
      </c>
      <c r="FF34" s="200">
        <v>50553.590000000004</v>
      </c>
      <c r="FG34" s="200">
        <v>121244.4</v>
      </c>
      <c r="FH34" s="200">
        <v>669108.95000000007</v>
      </c>
      <c r="FI34" s="201">
        <f>FF34+FH34+FG34</f>
        <v>840906.94000000006</v>
      </c>
      <c r="FJ34" s="200">
        <v>50553.590000000004</v>
      </c>
      <c r="FK34" s="200">
        <v>109994.4</v>
      </c>
      <c r="FL34" s="200">
        <v>643617.42000000016</v>
      </c>
      <c r="FM34" s="200">
        <v>804165.41000000015</v>
      </c>
      <c r="FN34" s="200">
        <v>804165.41000000015</v>
      </c>
      <c r="FO34" s="23"/>
      <c r="FP34" s="319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22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22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22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22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22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22"/>
      <c r="IT34" s="15"/>
      <c r="IU34" s="15"/>
      <c r="IV34" s="15"/>
      <c r="IW34" s="15"/>
      <c r="IX34" s="15"/>
      <c r="IY34" s="15"/>
      <c r="IZ34" s="15"/>
      <c r="JA34" s="15"/>
      <c r="JB34" s="27"/>
      <c r="JC34" s="15"/>
      <c r="JD34" s="27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22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70"/>
      <c r="KG34" s="32"/>
      <c r="KH34" s="583"/>
      <c r="KI34" s="583"/>
      <c r="KJ34" s="583"/>
      <c r="KK34" s="583"/>
      <c r="KL34" s="583"/>
      <c r="KM34" s="15"/>
      <c r="KN34" s="550"/>
      <c r="KO34" s="550"/>
      <c r="KP34" s="550"/>
      <c r="KQ34" s="550"/>
      <c r="KR34" s="550"/>
      <c r="KS34" s="550"/>
      <c r="KT34" s="583"/>
      <c r="KU34" s="583"/>
      <c r="KV34" s="32"/>
      <c r="KW34" s="33"/>
      <c r="KX34" s="32"/>
      <c r="LU34" s="15"/>
      <c r="LV34" s="22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22"/>
      <c r="MK34" s="15"/>
      <c r="ML34" s="15"/>
      <c r="MM34" s="15"/>
      <c r="MN34" s="15"/>
      <c r="MO34" s="15"/>
      <c r="MP34" s="22"/>
      <c r="MQ34" s="15"/>
      <c r="MR34" s="193">
        <f>MR32+1</f>
        <v>27</v>
      </c>
      <c r="MS34" s="578" t="s">
        <v>117</v>
      </c>
      <c r="MT34" s="886">
        <f>JZ26</f>
        <v>2184016088.958766</v>
      </c>
      <c r="MU34" s="886"/>
      <c r="MV34" s="8"/>
      <c r="MW34" s="579"/>
      <c r="MX34" s="8">
        <f>MT34</f>
        <v>2184016088.958766</v>
      </c>
      <c r="MY34" s="15"/>
      <c r="MZ34" s="22"/>
      <c r="NA34" s="15"/>
      <c r="NB34" s="193">
        <f>NB32+1</f>
        <v>27</v>
      </c>
      <c r="NC34" s="578" t="str">
        <f>MS34</f>
        <v>Target Year Volume</v>
      </c>
      <c r="ND34" s="8">
        <v>2199842938.9662557</v>
      </c>
      <c r="NE34" s="8">
        <f>MT34</f>
        <v>2184016088.958766</v>
      </c>
      <c r="NF34" s="836">
        <f t="shared" ref="NF34" si="132">NE34-ND34</f>
        <v>-15826850.007489681</v>
      </c>
      <c r="NG34" s="580">
        <f t="shared" ref="NG34:NG35" si="133">NF34/ND34</f>
        <v>-7.1945363585488482E-3</v>
      </c>
      <c r="NH34" s="15"/>
      <c r="NI34" s="22"/>
      <c r="NJ34" s="15"/>
    </row>
    <row r="35" spans="1:374" ht="17.25" thickBot="1" x14ac:dyDescent="0.35">
      <c r="A35" s="15"/>
      <c r="S35" s="15"/>
      <c r="T35" s="22"/>
      <c r="U35" s="15"/>
      <c r="V35" s="15"/>
      <c r="W35" s="15"/>
      <c r="X35" s="15"/>
      <c r="Y35" s="15"/>
      <c r="Z35" s="15"/>
      <c r="AA35" s="15"/>
      <c r="AB35" s="15"/>
      <c r="AC35" s="22"/>
      <c r="AD35" s="15"/>
      <c r="AE35" s="15"/>
      <c r="AF35" s="15"/>
      <c r="AG35" s="15"/>
      <c r="AH35" s="15"/>
      <c r="AI35" s="15"/>
      <c r="AJ35" s="15"/>
      <c r="AK35" s="374"/>
      <c r="AL35" s="15"/>
      <c r="AM35" s="247"/>
      <c r="AN35" s="15"/>
      <c r="AO35" s="15"/>
      <c r="AP35" s="15"/>
      <c r="AQ35" s="15"/>
      <c r="AR35" s="15"/>
      <c r="AS35" s="566"/>
      <c r="AT35" s="15"/>
      <c r="AU35" s="15"/>
      <c r="AV35" s="566"/>
      <c r="AW35" s="262"/>
      <c r="AX35" s="15"/>
      <c r="AY35" s="15"/>
      <c r="AZ35" s="566"/>
      <c r="BA35" s="262"/>
      <c r="BB35" s="15"/>
      <c r="BC35" s="15"/>
      <c r="BD35" s="566"/>
      <c r="BE35" s="262"/>
      <c r="BF35" s="15"/>
      <c r="BG35" s="15"/>
      <c r="BH35" s="566"/>
      <c r="BI35" s="262"/>
      <c r="BJ35" s="15"/>
      <c r="BK35" s="15"/>
      <c r="BL35" s="566"/>
      <c r="BM35" s="262"/>
      <c r="BN35" s="15"/>
      <c r="BO35" s="15"/>
      <c r="BP35" s="566"/>
      <c r="BQ35" s="262"/>
      <c r="BR35" s="15"/>
      <c r="BS35" s="15"/>
      <c r="BT35" s="566"/>
      <c r="BU35" s="262"/>
      <c r="BV35" s="262"/>
      <c r="BW35" s="262"/>
      <c r="BX35" s="262"/>
      <c r="BY35" s="15"/>
      <c r="BZ35" s="566"/>
      <c r="CA35" s="262"/>
      <c r="CB35" s="262"/>
      <c r="CC35" s="262"/>
      <c r="CD35" s="15"/>
      <c r="CE35" s="22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22"/>
      <c r="CS35" s="15"/>
      <c r="CT35" s="15"/>
      <c r="CU35" s="15"/>
      <c r="CV35" s="15"/>
      <c r="CW35" s="23"/>
      <c r="CX35" s="15"/>
      <c r="CY35" s="15"/>
      <c r="CZ35" s="15"/>
      <c r="DA35" s="15"/>
      <c r="DB35" s="22"/>
      <c r="DC35" s="15"/>
      <c r="DD35" s="15"/>
      <c r="DE35" s="15"/>
      <c r="DF35" s="15"/>
      <c r="DG35" s="23"/>
      <c r="DH35" s="15"/>
      <c r="DI35" s="15"/>
      <c r="DJ35" s="15"/>
      <c r="DK35" s="22"/>
      <c r="DL35" s="15"/>
      <c r="DM35" s="15"/>
      <c r="DN35" s="24"/>
      <c r="DO35" s="16"/>
      <c r="DP35" s="16"/>
      <c r="DQ35" s="16"/>
      <c r="DR35" s="16"/>
      <c r="DS35" s="15"/>
      <c r="DT35" s="15"/>
      <c r="DU35" s="15"/>
      <c r="DV35" s="15"/>
      <c r="DW35" s="15"/>
      <c r="DX35" s="22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22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22"/>
      <c r="FB35" s="15"/>
      <c r="FC35" s="366">
        <f t="shared" si="82"/>
        <v>30</v>
      </c>
      <c r="FD35" s="581"/>
      <c r="FE35" s="582" t="s">
        <v>237</v>
      </c>
      <c r="FF35" s="388">
        <f>SUM(FF33:FF34)</f>
        <v>56557.700000000004</v>
      </c>
      <c r="FG35" s="388">
        <f>SUM(FG33:FG34)</f>
        <v>169682.78</v>
      </c>
      <c r="FH35" s="388">
        <f>SUM(FH33:FH34)</f>
        <v>731575.79</v>
      </c>
      <c r="FI35" s="410">
        <f>FF35+FH35+FG35</f>
        <v>957816.27</v>
      </c>
      <c r="FJ35" s="388">
        <v>56557.700000000004</v>
      </c>
      <c r="FK35" s="388">
        <v>158432.78</v>
      </c>
      <c r="FL35" s="388">
        <v>706084.26000000013</v>
      </c>
      <c r="FM35" s="388">
        <v>921074.74000000011</v>
      </c>
      <c r="FN35" s="388">
        <v>921074.74000000011</v>
      </c>
      <c r="FO35" s="15"/>
      <c r="FP35" s="319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22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22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22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22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22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22"/>
      <c r="IT35" s="15"/>
      <c r="IU35" s="15"/>
      <c r="IV35" s="15"/>
      <c r="IW35" s="15"/>
      <c r="IX35" s="15"/>
      <c r="IY35" s="15"/>
      <c r="IZ35" s="15"/>
      <c r="JA35" s="15"/>
      <c r="JB35" s="27"/>
      <c r="JC35" s="15"/>
      <c r="JD35" s="27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22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22"/>
      <c r="KG35" s="190"/>
      <c r="KH35" s="583"/>
      <c r="KI35" s="583"/>
      <c r="KJ35" s="583"/>
      <c r="KK35" s="583"/>
      <c r="KL35" s="583"/>
      <c r="KM35" s="15"/>
      <c r="KN35" s="550"/>
      <c r="KO35" s="550"/>
      <c r="KP35" s="550"/>
      <c r="KQ35" s="550"/>
      <c r="KR35" s="550"/>
      <c r="KS35" s="550"/>
      <c r="KT35" s="583"/>
      <c r="KU35" s="583"/>
      <c r="KV35" s="190"/>
      <c r="KW35" s="569"/>
      <c r="KX35" s="190"/>
      <c r="LU35" s="15"/>
      <c r="LV35" s="22"/>
      <c r="LW35" s="15"/>
      <c r="LX35" s="15"/>
      <c r="LY35" s="15"/>
      <c r="LZ35" s="15"/>
      <c r="MA35" s="15"/>
      <c r="MB35" s="592"/>
      <c r="MC35" s="592"/>
      <c r="MD35" s="592"/>
      <c r="ME35" s="592"/>
      <c r="MF35" s="15"/>
      <c r="MG35" s="15"/>
      <c r="MH35" s="15"/>
      <c r="MI35" s="15"/>
      <c r="MJ35" s="22"/>
      <c r="MK35" s="15"/>
      <c r="ML35" s="15"/>
      <c r="MM35" s="15"/>
      <c r="MN35" s="15"/>
      <c r="MO35" s="15"/>
      <c r="MP35" s="22"/>
      <c r="MQ35" s="15"/>
      <c r="MR35" s="330">
        <f>MR34+1</f>
        <v>28</v>
      </c>
      <c r="MS35" s="584" t="s">
        <v>246</v>
      </c>
      <c r="MT35" s="888">
        <f>JX26</f>
        <v>222</v>
      </c>
      <c r="MU35" s="888"/>
      <c r="MV35" s="9"/>
      <c r="MW35" s="585"/>
      <c r="MX35" s="9">
        <f>MT35</f>
        <v>222</v>
      </c>
      <c r="MY35" s="15"/>
      <c r="MZ35" s="22"/>
      <c r="NA35" s="15"/>
      <c r="NB35" s="330">
        <f>NB34+1</f>
        <v>28</v>
      </c>
      <c r="NC35" s="584" t="str">
        <f>MS35</f>
        <v>Number of Depots</v>
      </c>
      <c r="ND35" s="9">
        <v>224</v>
      </c>
      <c r="NE35" s="9">
        <f>MT35</f>
        <v>222</v>
      </c>
      <c r="NF35" s="837">
        <f>NE35-ND35</f>
        <v>-2</v>
      </c>
      <c r="NG35" s="586">
        <f t="shared" si="133"/>
        <v>-8.9285714285714281E-3</v>
      </c>
      <c r="NH35" s="15"/>
      <c r="NI35" s="22"/>
      <c r="NJ35" s="15"/>
    </row>
    <row r="36" spans="1:374" ht="17.25" thickBot="1" x14ac:dyDescent="0.35">
      <c r="A36" s="15"/>
      <c r="S36" s="15"/>
      <c r="T36" s="22"/>
      <c r="U36" s="15"/>
      <c r="V36" s="15"/>
      <c r="W36" s="15"/>
      <c r="X36" s="15"/>
      <c r="Y36" s="15"/>
      <c r="Z36" s="15"/>
      <c r="AA36" s="15"/>
      <c r="AB36" s="15"/>
      <c r="AC36" s="22"/>
      <c r="AD36" s="15"/>
      <c r="AE36" s="15"/>
      <c r="AF36" s="15"/>
      <c r="AG36" s="15"/>
      <c r="AH36" s="15"/>
      <c r="AI36" s="15"/>
      <c r="AJ36" s="15"/>
      <c r="AK36" s="22"/>
      <c r="AL36" s="15"/>
      <c r="AM36" s="424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22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22"/>
      <c r="CS36" s="15"/>
      <c r="CT36" s="15"/>
      <c r="CU36" s="15"/>
      <c r="CV36" s="15"/>
      <c r="CW36" s="23"/>
      <c r="CX36" s="15"/>
      <c r="CY36" s="15"/>
      <c r="CZ36" s="15"/>
      <c r="DA36" s="15"/>
      <c r="DB36" s="22"/>
      <c r="DC36" s="15"/>
      <c r="DD36" s="15"/>
      <c r="DE36" s="15"/>
      <c r="DF36" s="15"/>
      <c r="DG36" s="23"/>
      <c r="DH36" s="15"/>
      <c r="DI36" s="15"/>
      <c r="DJ36" s="15"/>
      <c r="DK36" s="22"/>
      <c r="DL36" s="15"/>
      <c r="DM36" s="15"/>
      <c r="DN36" s="24"/>
      <c r="DO36" s="16"/>
      <c r="DP36" s="16"/>
      <c r="DQ36" s="16"/>
      <c r="DR36" s="16"/>
      <c r="DS36" s="15"/>
      <c r="DT36" s="15"/>
      <c r="DU36" s="15"/>
      <c r="DV36" s="15"/>
      <c r="DW36" s="15"/>
      <c r="DX36" s="22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22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22"/>
      <c r="FB36" s="15"/>
      <c r="FC36" s="377">
        <f t="shared" si="82"/>
        <v>31</v>
      </c>
      <c r="FD36" s="587"/>
      <c r="FE36" s="381" t="s">
        <v>70</v>
      </c>
      <c r="FF36" s="379">
        <f>FF20+FF24+FF31+FF35</f>
        <v>1817541.0967999995</v>
      </c>
      <c r="FG36" s="379">
        <f>FG20+FG24+FG31+FG35</f>
        <v>2790656.7659999998</v>
      </c>
      <c r="FH36" s="379">
        <f>FH20+FH24+FH31+FH35</f>
        <v>5922453.8641500007</v>
      </c>
      <c r="FI36" s="380">
        <f>FF36+FH36+FG36</f>
        <v>10530651.726950001</v>
      </c>
      <c r="FJ36" s="379">
        <v>1683442.4867999996</v>
      </c>
      <c r="FK36" s="379">
        <v>2536847.7400999996</v>
      </c>
      <c r="FL36" s="379">
        <v>5607370.9741500001</v>
      </c>
      <c r="FM36" s="379">
        <v>9827661.2010500003</v>
      </c>
      <c r="FN36" s="379">
        <v>9827661.2010500003</v>
      </c>
      <c r="FO36" s="15"/>
      <c r="FP36" s="319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22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22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22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22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22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22"/>
      <c r="IT36" s="15"/>
      <c r="IU36" s="15"/>
      <c r="IV36" s="15"/>
      <c r="IW36" s="15"/>
      <c r="IX36" s="15"/>
      <c r="IY36" s="15"/>
      <c r="IZ36" s="15"/>
      <c r="JA36" s="15"/>
      <c r="JB36" s="27"/>
      <c r="JC36" s="15"/>
      <c r="JD36" s="27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22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588"/>
      <c r="KG36" s="583"/>
      <c r="KH36" s="15"/>
      <c r="KI36" s="15"/>
      <c r="KJ36" s="15"/>
      <c r="KK36" s="15"/>
      <c r="KL36" s="15"/>
      <c r="KM36" s="15"/>
      <c r="KN36" s="550"/>
      <c r="KO36" s="550"/>
      <c r="KP36" s="550"/>
      <c r="KQ36" s="550"/>
      <c r="KR36" s="550"/>
      <c r="KS36" s="550"/>
      <c r="KT36" s="15"/>
      <c r="KU36" s="15"/>
      <c r="KV36" s="583"/>
      <c r="KW36" s="589"/>
      <c r="KX36" s="583"/>
      <c r="LU36" s="15"/>
      <c r="LV36" s="22"/>
      <c r="LW36" s="15"/>
      <c r="LX36" s="15"/>
      <c r="LY36" s="15"/>
      <c r="LZ36" s="15"/>
      <c r="MA36" s="15"/>
      <c r="MB36" s="592"/>
      <c r="MC36" s="592"/>
      <c r="MD36" s="592"/>
      <c r="ME36" s="592"/>
      <c r="MF36" s="15"/>
      <c r="MG36" s="15"/>
      <c r="MH36" s="15"/>
      <c r="MI36" s="15"/>
      <c r="MJ36" s="22"/>
      <c r="MK36" s="15"/>
      <c r="ML36" s="15"/>
      <c r="MM36" s="15"/>
      <c r="MN36" s="15"/>
      <c r="MO36" s="15"/>
      <c r="MP36" s="22"/>
      <c r="MQ36" s="15"/>
      <c r="MR36" s="16"/>
      <c r="MS36" s="16"/>
      <c r="MT36" s="15"/>
      <c r="MU36" s="15"/>
      <c r="MV36" s="15"/>
      <c r="MW36" s="15"/>
      <c r="MX36" s="15"/>
      <c r="MY36" s="15"/>
      <c r="MZ36" s="22"/>
      <c r="NA36" s="15"/>
      <c r="NB36" s="15"/>
      <c r="NC36" s="27"/>
      <c r="ND36" s="15"/>
      <c r="NE36" s="15"/>
      <c r="NF36" s="15"/>
      <c r="NG36" s="15"/>
      <c r="NH36" s="15"/>
      <c r="NI36" s="22"/>
      <c r="NJ36" s="15"/>
    </row>
    <row r="37" spans="1:374" x14ac:dyDescent="0.3">
      <c r="A37" s="15"/>
      <c r="S37" s="15"/>
      <c r="T37" s="22"/>
      <c r="U37" s="15"/>
      <c r="V37" s="15"/>
      <c r="W37" s="15"/>
      <c r="X37" s="15"/>
      <c r="Y37" s="15"/>
      <c r="Z37" s="15"/>
      <c r="AA37" s="15"/>
      <c r="AB37" s="15"/>
      <c r="AC37" s="22"/>
      <c r="AD37" s="15"/>
      <c r="AE37" s="15"/>
      <c r="AF37" s="15"/>
      <c r="AG37" s="15"/>
      <c r="AH37" s="15"/>
      <c r="AI37" s="15"/>
      <c r="AJ37" s="15"/>
      <c r="AK37" s="374"/>
      <c r="AL37" s="15"/>
      <c r="AM37" s="247"/>
      <c r="AN37" s="15"/>
      <c r="AO37" s="590"/>
      <c r="AP37" s="10"/>
      <c r="AQ37" s="15"/>
      <c r="AR37" s="15"/>
      <c r="AS37" s="235"/>
      <c r="AT37" s="15"/>
      <c r="AU37" s="591"/>
      <c r="AV37" s="235"/>
      <c r="AW37" s="262"/>
      <c r="AX37" s="15"/>
      <c r="AY37" s="591"/>
      <c r="AZ37" s="235"/>
      <c r="BA37" s="262"/>
      <c r="BB37" s="15"/>
      <c r="BC37" s="591"/>
      <c r="BD37" s="235"/>
      <c r="BE37" s="262"/>
      <c r="BF37" s="15"/>
      <c r="BG37" s="591"/>
      <c r="BH37" s="235"/>
      <c r="BI37" s="262"/>
      <c r="BJ37" s="15"/>
      <c r="BK37" s="591"/>
      <c r="BL37" s="235"/>
      <c r="BM37" s="262"/>
      <c r="BN37" s="15"/>
      <c r="BO37" s="591"/>
      <c r="BP37" s="235"/>
      <c r="BQ37" s="262"/>
      <c r="BR37" s="15"/>
      <c r="BS37" s="591"/>
      <c r="BT37" s="235"/>
      <c r="BU37" s="262"/>
      <c r="BV37" s="262"/>
      <c r="BW37" s="262"/>
      <c r="BX37" s="262"/>
      <c r="BY37" s="591"/>
      <c r="BZ37" s="235"/>
      <c r="CA37" s="262"/>
      <c r="CB37" s="262"/>
      <c r="CC37" s="262"/>
      <c r="CD37" s="15"/>
      <c r="CE37" s="22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22"/>
      <c r="CS37" s="15"/>
      <c r="CT37" s="15"/>
      <c r="CU37" s="15"/>
      <c r="CV37" s="15"/>
      <c r="CW37" s="23"/>
      <c r="CX37" s="15"/>
      <c r="CY37" s="15"/>
      <c r="CZ37" s="15"/>
      <c r="DA37" s="15"/>
      <c r="DB37" s="22"/>
      <c r="DC37" s="15"/>
      <c r="DD37" s="15"/>
      <c r="DE37" s="15"/>
      <c r="DF37" s="15"/>
      <c r="DG37" s="23"/>
      <c r="DH37" s="15"/>
      <c r="DI37" s="15"/>
      <c r="DJ37" s="15"/>
      <c r="DK37" s="22"/>
      <c r="DL37" s="15"/>
      <c r="DM37" s="15"/>
      <c r="DN37" s="24"/>
      <c r="DO37" s="16"/>
      <c r="DP37" s="16"/>
      <c r="DQ37" s="16"/>
      <c r="DR37" s="16"/>
      <c r="DS37" s="15"/>
      <c r="DT37" s="15"/>
      <c r="DU37" s="15"/>
      <c r="DV37" s="15"/>
      <c r="DW37" s="15"/>
      <c r="DX37" s="22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22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22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22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22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22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22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22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22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22"/>
      <c r="IT37" s="15"/>
      <c r="IU37" s="15"/>
      <c r="IV37" s="15"/>
      <c r="IW37" s="15"/>
      <c r="IX37" s="15"/>
      <c r="IY37" s="15"/>
      <c r="IZ37" s="15"/>
      <c r="JA37" s="15"/>
      <c r="JB37" s="27"/>
      <c r="JC37" s="15"/>
      <c r="JD37" s="27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22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588"/>
      <c r="KG37" s="583"/>
      <c r="KH37" s="15"/>
      <c r="KI37" s="15"/>
      <c r="KJ37" s="15"/>
      <c r="KK37" s="15"/>
      <c r="KL37" s="15"/>
      <c r="KM37" s="15"/>
      <c r="KN37" s="550"/>
      <c r="KO37" s="550"/>
      <c r="KP37" s="550"/>
      <c r="KQ37" s="550"/>
      <c r="KR37" s="550"/>
      <c r="KS37" s="550"/>
      <c r="KT37" s="15"/>
      <c r="KU37" s="15"/>
      <c r="KV37" s="583"/>
      <c r="KW37" s="589"/>
      <c r="KX37" s="583"/>
      <c r="LU37" s="15"/>
      <c r="LV37" s="22"/>
      <c r="LW37" s="15"/>
      <c r="LX37" s="15"/>
      <c r="LY37" s="15"/>
      <c r="LZ37" s="15"/>
      <c r="MA37" s="15"/>
      <c r="MB37" s="592"/>
      <c r="MC37" s="594"/>
      <c r="MD37" s="595"/>
      <c r="ME37" s="596"/>
      <c r="MF37" s="15"/>
      <c r="MG37" s="15"/>
      <c r="MH37" s="15"/>
      <c r="MI37" s="15"/>
      <c r="MJ37" s="22"/>
      <c r="MK37" s="15"/>
      <c r="ML37" s="15"/>
      <c r="MM37" s="15"/>
      <c r="MN37" s="15"/>
      <c r="MO37" s="15"/>
      <c r="MP37" s="22"/>
      <c r="MQ37" s="15"/>
      <c r="MR37" s="16"/>
      <c r="MS37" s="10" t="s">
        <v>447</v>
      </c>
      <c r="MT37" s="15"/>
      <c r="MU37" s="15"/>
      <c r="MV37" s="15"/>
      <c r="MW37" s="15"/>
      <c r="MX37" s="15"/>
      <c r="MY37" s="15"/>
      <c r="MZ37" s="22"/>
      <c r="NA37" s="15"/>
      <c r="NB37" s="15"/>
      <c r="NC37" s="27"/>
      <c r="ND37" s="15"/>
      <c r="NE37" s="15"/>
      <c r="NF37" s="15"/>
      <c r="NG37" s="15"/>
      <c r="NH37" s="15"/>
      <c r="NI37" s="22"/>
      <c r="NJ37" s="15"/>
    </row>
    <row r="38" spans="1:374" x14ac:dyDescent="0.3">
      <c r="A38" s="15"/>
      <c r="S38" s="15"/>
      <c r="T38" s="22"/>
      <c r="U38" s="15"/>
      <c r="V38" s="15"/>
      <c r="W38" s="15"/>
      <c r="X38" s="15"/>
      <c r="Y38" s="15"/>
      <c r="Z38" s="15"/>
      <c r="AA38" s="15"/>
      <c r="AB38" s="15"/>
      <c r="AC38" s="22"/>
      <c r="AD38" s="15"/>
      <c r="AE38" s="15"/>
      <c r="AF38" s="15"/>
      <c r="AG38" s="15"/>
      <c r="AH38" s="15"/>
      <c r="AI38" s="15"/>
      <c r="AJ38" s="15"/>
      <c r="AK38" s="374"/>
      <c r="AL38" s="15"/>
      <c r="AM38" s="247"/>
      <c r="AN38" s="15"/>
      <c r="AO38" s="15"/>
      <c r="AP38" s="10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258"/>
      <c r="BU38" s="15"/>
      <c r="BV38" s="15"/>
      <c r="BW38" s="15"/>
      <c r="BX38" s="15"/>
      <c r="BY38" s="15"/>
      <c r="BZ38" s="258"/>
      <c r="CA38" s="15"/>
      <c r="CB38" s="15"/>
      <c r="CC38" s="15"/>
      <c r="CD38" s="15"/>
      <c r="CE38" s="22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22"/>
      <c r="CS38" s="15"/>
      <c r="CT38" s="15"/>
      <c r="CU38" s="15"/>
      <c r="CV38" s="15"/>
      <c r="CW38" s="23"/>
      <c r="CX38" s="15"/>
      <c r="CY38" s="15"/>
      <c r="CZ38" s="15"/>
      <c r="DA38" s="15"/>
      <c r="DB38" s="22"/>
      <c r="DC38" s="15"/>
      <c r="DD38" s="15"/>
      <c r="DE38" s="15"/>
      <c r="DF38" s="15"/>
      <c r="DG38" s="23"/>
      <c r="DH38" s="15"/>
      <c r="DI38" s="15"/>
      <c r="DJ38" s="15"/>
      <c r="DK38" s="22"/>
      <c r="DL38" s="15"/>
      <c r="DM38" s="15"/>
      <c r="DN38" s="24"/>
      <c r="DO38" s="16"/>
      <c r="DP38" s="16"/>
      <c r="DQ38" s="16"/>
      <c r="DR38" s="16"/>
      <c r="DS38" s="15"/>
      <c r="DT38" s="15"/>
      <c r="DU38" s="15"/>
      <c r="DV38" s="15"/>
      <c r="DW38" s="15"/>
      <c r="DX38" s="22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22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22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319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22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22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22"/>
      <c r="HD38" s="15"/>
      <c r="HO38" s="15"/>
      <c r="HP38" s="22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22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22"/>
      <c r="IT38" s="15"/>
      <c r="IU38" s="15"/>
      <c r="IV38" s="15"/>
      <c r="IW38" s="15"/>
      <c r="IX38" s="15"/>
      <c r="IY38" s="15"/>
      <c r="IZ38" s="15"/>
      <c r="JA38" s="15"/>
      <c r="JB38" s="27"/>
      <c r="JC38" s="15"/>
      <c r="JD38" s="27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22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588"/>
      <c r="KG38" s="583"/>
      <c r="KH38" s="15"/>
      <c r="KI38" s="15"/>
      <c r="KJ38" s="15"/>
      <c r="KK38" s="15"/>
      <c r="KL38" s="15"/>
      <c r="KM38" s="15"/>
      <c r="KN38" s="550"/>
      <c r="KO38" s="550"/>
      <c r="KP38" s="550"/>
      <c r="KQ38" s="550"/>
      <c r="KR38" s="550"/>
      <c r="KS38" s="550"/>
      <c r="KT38" s="15"/>
      <c r="KU38" s="15"/>
      <c r="KV38" s="583"/>
      <c r="KW38" s="589"/>
      <c r="KX38" s="583"/>
      <c r="LU38" s="15"/>
      <c r="LV38" s="22"/>
      <c r="LW38" s="15"/>
      <c r="LX38" s="15"/>
      <c r="LY38" s="15"/>
      <c r="LZ38" s="15"/>
      <c r="MA38" s="15"/>
      <c r="MB38" s="592"/>
      <c r="MC38" s="595"/>
      <c r="MD38" s="595"/>
      <c r="ME38" s="596"/>
      <c r="MF38" s="15"/>
      <c r="MG38" s="15"/>
      <c r="MH38" s="15"/>
      <c r="MI38" s="15"/>
      <c r="MJ38" s="22"/>
      <c r="MK38" s="15"/>
      <c r="ML38" s="15"/>
      <c r="MM38" s="15"/>
      <c r="MN38" s="15"/>
      <c r="MO38" s="15"/>
      <c r="MP38" s="22"/>
      <c r="MQ38" s="15"/>
      <c r="MR38" s="593"/>
      <c r="MS38" s="195" t="s">
        <v>248</v>
      </c>
      <c r="MT38" s="405">
        <v>20413939.926346004</v>
      </c>
      <c r="MU38" s="418">
        <v>0.95836660078840108</v>
      </c>
      <c r="MV38" s="15"/>
      <c r="MW38" s="548"/>
      <c r="MX38" s="15"/>
      <c r="MY38" s="15"/>
      <c r="MZ38" s="22"/>
      <c r="NA38" s="15"/>
      <c r="NB38" s="15"/>
      <c r="NC38" s="27"/>
      <c r="ND38" s="15"/>
      <c r="NE38" s="15"/>
      <c r="NF38" s="15"/>
      <c r="NG38" s="15"/>
      <c r="NH38" s="15"/>
      <c r="NI38" s="22"/>
      <c r="NJ38" s="15"/>
    </row>
    <row r="39" spans="1:374" x14ac:dyDescent="0.3">
      <c r="A39" s="15"/>
      <c r="S39" s="15"/>
      <c r="T39" s="22"/>
      <c r="U39" s="15"/>
      <c r="V39" s="15"/>
      <c r="W39" s="15"/>
      <c r="X39" s="15"/>
      <c r="Y39" s="15"/>
      <c r="Z39" s="15"/>
      <c r="AA39" s="15"/>
      <c r="AB39" s="15"/>
      <c r="AC39" s="22"/>
      <c r="AD39" s="15"/>
      <c r="AE39" s="15"/>
      <c r="AF39" s="15"/>
      <c r="AG39" s="15"/>
      <c r="AH39" s="15"/>
      <c r="AI39" s="15"/>
      <c r="AJ39" s="15"/>
      <c r="AK39" s="22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22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22"/>
      <c r="CS39" s="15"/>
      <c r="CT39" s="15"/>
      <c r="CU39" s="15"/>
      <c r="CV39" s="15"/>
      <c r="CW39" s="23"/>
      <c r="CX39" s="15"/>
      <c r="CY39" s="15"/>
      <c r="CZ39" s="15"/>
      <c r="DA39" s="15"/>
      <c r="DB39" s="22"/>
      <c r="DC39" s="15"/>
      <c r="DD39" s="15"/>
      <c r="DE39" s="15"/>
      <c r="DF39" s="15"/>
      <c r="DG39" s="23"/>
      <c r="DH39" s="15"/>
      <c r="DI39" s="15"/>
      <c r="DJ39" s="15"/>
      <c r="DK39" s="22"/>
      <c r="DL39" s="15"/>
      <c r="DM39" s="15"/>
      <c r="DN39" s="24"/>
      <c r="DO39" s="16"/>
      <c r="DP39" s="16"/>
      <c r="DQ39" s="16"/>
      <c r="DR39" s="16"/>
      <c r="DS39" s="15"/>
      <c r="DT39" s="15"/>
      <c r="DU39" s="15"/>
      <c r="DV39" s="15"/>
      <c r="DW39" s="15"/>
      <c r="DX39" s="22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22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22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22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22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22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22"/>
      <c r="HD39" s="15"/>
      <c r="HO39" s="15"/>
      <c r="HP39" s="22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22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22"/>
      <c r="IT39" s="15"/>
      <c r="IU39"/>
      <c r="JQ39"/>
      <c r="JR39" s="15"/>
      <c r="JS39" s="22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588"/>
      <c r="KG39" s="583"/>
      <c r="KH39" s="15"/>
      <c r="KI39" s="15"/>
      <c r="KJ39" s="15"/>
      <c r="KK39" s="15"/>
      <c r="KL39" s="15"/>
      <c r="KM39" s="15"/>
      <c r="KN39" s="550"/>
      <c r="KO39" s="550"/>
      <c r="KP39" s="550"/>
      <c r="KQ39" s="550"/>
      <c r="KR39" s="550"/>
      <c r="KS39" s="550"/>
      <c r="KT39" s="15"/>
      <c r="KU39" s="15"/>
      <c r="KV39" s="583"/>
      <c r="KW39" s="589"/>
      <c r="KX39" s="583"/>
      <c r="LU39" s="15"/>
      <c r="LV39" s="22"/>
      <c r="LW39" s="15"/>
      <c r="LX39" s="15"/>
      <c r="LY39" s="15"/>
      <c r="LZ39" s="15"/>
      <c r="MA39" s="15"/>
      <c r="MB39" s="592"/>
      <c r="MC39" s="594"/>
      <c r="MD39" s="594"/>
      <c r="ME39" s="596"/>
      <c r="MF39" s="15"/>
      <c r="MG39" s="15"/>
      <c r="MH39" s="15"/>
      <c r="MI39" s="15"/>
      <c r="MJ39" s="22"/>
      <c r="MK39" s="15"/>
      <c r="ML39" s="15"/>
      <c r="MM39" s="15"/>
      <c r="MN39" s="15"/>
      <c r="MO39" s="15"/>
      <c r="MP39" s="22"/>
      <c r="MQ39" s="15"/>
      <c r="MR39" s="593"/>
      <c r="MS39" s="327" t="s">
        <v>249</v>
      </c>
      <c r="MT39" s="5">
        <v>5.4147950598149697E-2</v>
      </c>
      <c r="MU39" s="383"/>
      <c r="MV39" s="15"/>
      <c r="MW39" s="15"/>
      <c r="MX39" s="15"/>
      <c r="MY39" s="15"/>
      <c r="MZ39" s="22"/>
      <c r="NA39" s="15"/>
      <c r="NB39" s="15"/>
      <c r="NC39" s="27"/>
      <c r="ND39" s="15"/>
      <c r="NE39" s="15"/>
      <c r="NF39" s="15"/>
      <c r="NG39" s="15"/>
      <c r="NH39" s="15"/>
      <c r="NI39" s="22"/>
      <c r="NJ39" s="15"/>
    </row>
    <row r="40" spans="1:374" x14ac:dyDescent="0.3">
      <c r="A40" s="813"/>
      <c r="S40" s="813"/>
      <c r="T40" s="822"/>
      <c r="U40" s="813"/>
      <c r="V40" s="813"/>
      <c r="W40" s="813"/>
      <c r="X40" s="813"/>
      <c r="Y40" s="813"/>
      <c r="Z40" s="813"/>
      <c r="AA40" s="813"/>
      <c r="AB40" s="813"/>
      <c r="AC40" s="822"/>
      <c r="AD40" s="813"/>
      <c r="AE40" s="813"/>
      <c r="AF40" s="813"/>
      <c r="AG40" s="813"/>
      <c r="AH40" s="813"/>
      <c r="AI40" s="813"/>
      <c r="AJ40" s="813"/>
      <c r="AK40" s="823"/>
      <c r="AL40" s="813"/>
      <c r="AM40" s="813"/>
      <c r="AN40" s="813"/>
      <c r="AO40" s="813"/>
      <c r="AP40" s="813"/>
      <c r="AQ40" s="813"/>
      <c r="AR40" s="813"/>
      <c r="AS40" s="813"/>
      <c r="AT40" s="813"/>
      <c r="AU40" s="813"/>
      <c r="AV40" s="813"/>
      <c r="AW40" s="813"/>
      <c r="AX40" s="813"/>
      <c r="AY40" s="813"/>
      <c r="AZ40" s="813"/>
      <c r="BA40" s="813"/>
      <c r="BB40" s="813"/>
      <c r="BC40" s="813"/>
      <c r="BD40" s="813"/>
      <c r="BE40" s="813"/>
      <c r="BF40" s="813"/>
      <c r="BG40" s="813"/>
      <c r="BH40" s="813"/>
      <c r="BI40" s="813"/>
      <c r="BJ40" s="813"/>
      <c r="BK40" s="813"/>
      <c r="BL40" s="813"/>
      <c r="BM40" s="813"/>
      <c r="BN40" s="813"/>
      <c r="BO40" s="813"/>
      <c r="BP40" s="813"/>
      <c r="BQ40" s="813"/>
      <c r="BR40" s="813"/>
      <c r="BS40" s="813"/>
      <c r="BT40" s="813"/>
      <c r="BU40" s="813"/>
      <c r="BV40" s="813"/>
      <c r="BW40" s="813"/>
      <c r="BX40" s="813"/>
      <c r="BY40" s="813"/>
      <c r="BZ40" s="813"/>
      <c r="CA40" s="813"/>
      <c r="CB40" s="813"/>
      <c r="CC40" s="813"/>
      <c r="CD40" s="813"/>
      <c r="CE40" s="822"/>
      <c r="CF40" s="813"/>
      <c r="CG40" s="813"/>
      <c r="CH40" s="813"/>
      <c r="CI40" s="813"/>
      <c r="CJ40" s="813"/>
      <c r="CK40" s="813"/>
      <c r="CL40" s="813"/>
      <c r="CM40" s="813"/>
      <c r="CN40" s="813"/>
      <c r="CO40" s="813"/>
      <c r="CP40" s="813"/>
      <c r="CQ40" s="813"/>
      <c r="CR40" s="822"/>
      <c r="CS40" s="813"/>
      <c r="CT40" s="813"/>
      <c r="CU40" s="813"/>
      <c r="CV40" s="813"/>
      <c r="CW40" s="814"/>
      <c r="CX40" s="813"/>
      <c r="CY40" s="813"/>
      <c r="CZ40" s="813"/>
      <c r="DA40" s="813"/>
      <c r="DB40" s="822"/>
      <c r="DC40" s="813"/>
      <c r="DD40" s="813"/>
      <c r="DE40" s="813"/>
      <c r="DF40" s="813"/>
      <c r="DG40" s="814"/>
      <c r="DH40" s="813"/>
      <c r="DI40" s="813"/>
      <c r="DJ40" s="813"/>
      <c r="DK40" s="822"/>
      <c r="DL40" s="813"/>
      <c r="DM40" s="813"/>
      <c r="DN40" s="815"/>
      <c r="DO40" s="816"/>
      <c r="DP40" s="816"/>
      <c r="DQ40" s="816"/>
      <c r="DR40" s="816"/>
      <c r="DS40" s="813"/>
      <c r="DT40" s="813"/>
      <c r="DU40" s="813"/>
      <c r="DV40" s="813"/>
      <c r="DW40" s="813"/>
      <c r="DX40" s="822"/>
      <c r="DY40" s="813"/>
      <c r="DZ40" s="813"/>
      <c r="EA40" s="813"/>
      <c r="EB40" s="813"/>
      <c r="EC40" s="813"/>
      <c r="ED40" s="813"/>
      <c r="EE40" s="813"/>
      <c r="EF40" s="813"/>
      <c r="EG40" s="813"/>
      <c r="EH40" s="813"/>
      <c r="EI40" s="813"/>
      <c r="EJ40" s="813"/>
      <c r="EK40" s="822"/>
      <c r="EL40" s="813"/>
      <c r="EM40" s="813"/>
      <c r="EN40" s="813"/>
      <c r="EO40" s="813"/>
      <c r="EP40" s="813"/>
      <c r="EQ40" s="813"/>
      <c r="ER40" s="813"/>
      <c r="ES40" s="813"/>
      <c r="ET40" s="813"/>
      <c r="EU40" s="813"/>
      <c r="EV40" s="813"/>
      <c r="EW40" s="813"/>
      <c r="EX40" s="813"/>
      <c r="EY40" s="813"/>
      <c r="EZ40" s="813"/>
      <c r="FA40" s="822"/>
      <c r="FB40" s="813"/>
      <c r="FO40" s="813"/>
      <c r="FP40" s="822"/>
      <c r="FQ40" s="813"/>
      <c r="FR40" s="813"/>
      <c r="FS40" s="813"/>
      <c r="FT40" s="813"/>
      <c r="FU40" s="813"/>
      <c r="FV40" s="813"/>
      <c r="FW40" s="813"/>
      <c r="FX40" s="813"/>
      <c r="FY40" s="813"/>
      <c r="FZ40" s="813"/>
      <c r="GA40" s="813"/>
      <c r="GB40" s="813"/>
      <c r="GC40" s="822"/>
      <c r="GD40" s="813"/>
      <c r="GE40" s="813"/>
      <c r="GF40" s="813"/>
      <c r="GG40" s="813"/>
      <c r="GH40" s="813"/>
      <c r="GI40" s="813"/>
      <c r="GJ40" s="813"/>
      <c r="GK40" s="813"/>
      <c r="GL40" s="813"/>
      <c r="GM40" s="813"/>
      <c r="GN40" s="813"/>
      <c r="GO40" s="813"/>
      <c r="GP40" s="822"/>
      <c r="GQ40" s="813"/>
      <c r="GR40" s="813"/>
      <c r="GS40" s="813"/>
      <c r="GT40" s="813"/>
      <c r="GU40" s="813"/>
      <c r="GV40" s="813"/>
      <c r="GW40" s="813"/>
      <c r="GX40" s="813"/>
      <c r="GY40" s="813"/>
      <c r="GZ40" s="813"/>
      <c r="HA40" s="813"/>
      <c r="HB40" s="813"/>
      <c r="HC40" s="822"/>
      <c r="HD40" s="813"/>
      <c r="HO40" s="813"/>
      <c r="HP40" s="822"/>
      <c r="HQ40" s="813"/>
      <c r="HR40" s="813"/>
      <c r="HS40" s="813"/>
      <c r="HT40" s="813"/>
      <c r="HU40" s="813"/>
      <c r="HV40" s="813"/>
      <c r="HW40" s="813"/>
      <c r="HX40" s="813"/>
      <c r="HY40" s="813"/>
      <c r="HZ40" s="813"/>
      <c r="IA40" s="813"/>
      <c r="IB40" s="813"/>
      <c r="IC40" s="813"/>
      <c r="ID40" s="813"/>
      <c r="IE40" s="822"/>
      <c r="IF40" s="813"/>
      <c r="IG40" s="813"/>
      <c r="IH40" s="813"/>
      <c r="II40" s="813"/>
      <c r="IJ40" s="813"/>
      <c r="IK40" s="813"/>
      <c r="IL40" s="813"/>
      <c r="IM40" s="813"/>
      <c r="IN40" s="813"/>
      <c r="IO40" s="813"/>
      <c r="IP40" s="813"/>
      <c r="IQ40" s="813"/>
      <c r="IR40" s="813"/>
      <c r="IS40" s="822"/>
      <c r="IT40" s="813"/>
      <c r="JR40" s="813"/>
      <c r="JS40" s="822"/>
      <c r="JT40" s="813"/>
      <c r="JU40" s="813"/>
      <c r="JV40" s="813"/>
      <c r="JW40" s="813"/>
      <c r="JX40" s="813"/>
      <c r="JY40" s="813"/>
      <c r="JZ40" s="813"/>
      <c r="KA40" s="813"/>
      <c r="KB40" s="813"/>
      <c r="KC40" s="813"/>
      <c r="KD40" s="813"/>
      <c r="KE40" s="813"/>
      <c r="KF40" s="822"/>
      <c r="KG40" s="813"/>
      <c r="KH40" s="813"/>
      <c r="KI40" s="813"/>
      <c r="KJ40" s="813"/>
      <c r="KK40" s="813"/>
      <c r="KL40" s="813"/>
      <c r="KM40" s="813"/>
      <c r="KN40" s="817"/>
      <c r="KO40" s="817"/>
      <c r="KP40" s="817"/>
      <c r="KQ40" s="817"/>
      <c r="KR40" s="817"/>
      <c r="KS40" s="817"/>
      <c r="KT40" s="813"/>
      <c r="KU40" s="813"/>
      <c r="KV40" s="813"/>
      <c r="KW40" s="822"/>
      <c r="KX40" s="813"/>
      <c r="LU40" s="813"/>
      <c r="LV40" s="822"/>
      <c r="LW40" s="813"/>
      <c r="LX40" s="813"/>
      <c r="LY40" s="813"/>
      <c r="LZ40" s="813"/>
      <c r="MA40" s="813"/>
      <c r="MB40" s="818"/>
      <c r="MC40" s="818"/>
      <c r="MD40" s="818"/>
      <c r="ME40" s="819"/>
      <c r="MF40" s="813"/>
      <c r="MG40" s="813"/>
      <c r="MH40" s="813"/>
      <c r="MI40" s="813"/>
      <c r="MJ40" s="822"/>
      <c r="MK40" s="813"/>
      <c r="ML40" s="813"/>
      <c r="MM40" s="813"/>
      <c r="MN40" s="813"/>
      <c r="MO40" s="813"/>
      <c r="MP40" s="822"/>
      <c r="MQ40" s="813"/>
      <c r="MR40" s="816"/>
      <c r="MS40" s="482" t="s">
        <v>252</v>
      </c>
      <c r="MT40" s="483">
        <v>135896305.26672786</v>
      </c>
      <c r="MU40" s="484">
        <v>6.3798796610590847</v>
      </c>
      <c r="MV40" s="256"/>
      <c r="MW40" s="256"/>
      <c r="MX40" s="813"/>
      <c r="MY40" s="813"/>
      <c r="MZ40" s="822"/>
      <c r="NA40" s="813"/>
      <c r="NB40" s="813"/>
      <c r="NC40" s="820"/>
      <c r="ND40" s="813"/>
      <c r="NE40" s="813"/>
      <c r="NF40" s="813"/>
      <c r="NG40" s="813"/>
      <c r="NH40" s="813"/>
      <c r="NI40" s="822"/>
      <c r="NJ40" s="813"/>
    </row>
    <row r="41" spans="1:374" x14ac:dyDescent="0.3">
      <c r="A41" s="813"/>
      <c r="S41" s="813"/>
      <c r="T41" s="822"/>
      <c r="U41" s="813"/>
      <c r="V41" s="813"/>
      <c r="W41" s="813"/>
      <c r="X41" s="813"/>
      <c r="Y41" s="813"/>
      <c r="Z41" s="813"/>
      <c r="AA41" s="813"/>
      <c r="AB41" s="813"/>
      <c r="AC41" s="822"/>
      <c r="AD41" s="813"/>
      <c r="AE41" s="813"/>
      <c r="AF41" s="813"/>
      <c r="AG41" s="813"/>
      <c r="AH41" s="813"/>
      <c r="AI41" s="813"/>
      <c r="AJ41" s="813"/>
      <c r="AK41" s="824"/>
      <c r="AL41" s="813"/>
      <c r="AM41" s="813"/>
      <c r="AN41" s="813"/>
      <c r="AO41" s="813"/>
      <c r="AP41" s="813"/>
      <c r="AQ41" s="813"/>
      <c r="AR41" s="813"/>
      <c r="AS41" s="813"/>
      <c r="AT41" s="813"/>
      <c r="AU41" s="813"/>
      <c r="AV41" s="813"/>
      <c r="AW41" s="813"/>
      <c r="AX41" s="813"/>
      <c r="AY41" s="813"/>
      <c r="AZ41" s="813"/>
      <c r="BA41" s="813"/>
      <c r="BB41" s="813"/>
      <c r="BC41" s="813"/>
      <c r="BD41" s="813"/>
      <c r="BE41" s="813"/>
      <c r="BF41" s="813"/>
      <c r="BG41" s="813"/>
      <c r="BH41" s="813"/>
      <c r="BI41" s="813"/>
      <c r="BJ41" s="813"/>
      <c r="BK41" s="813"/>
      <c r="BL41" s="813"/>
      <c r="BM41" s="813"/>
      <c r="BN41" s="813"/>
      <c r="BO41" s="813"/>
      <c r="BP41" s="813"/>
      <c r="BQ41" s="813"/>
      <c r="BR41" s="813"/>
      <c r="BS41" s="813"/>
      <c r="BT41" s="813"/>
      <c r="BU41" s="813"/>
      <c r="BV41" s="813"/>
      <c r="BW41" s="813"/>
      <c r="BX41" s="813"/>
      <c r="BY41" s="813"/>
      <c r="BZ41" s="813"/>
      <c r="CA41" s="813"/>
      <c r="CB41" s="813"/>
      <c r="CC41" s="813"/>
      <c r="CD41" s="813"/>
      <c r="CE41" s="822"/>
      <c r="CF41" s="813"/>
      <c r="CG41" s="813"/>
      <c r="CH41" s="813"/>
      <c r="CI41" s="813"/>
      <c r="CJ41" s="813"/>
      <c r="CK41" s="813"/>
      <c r="CL41" s="813"/>
      <c r="CM41" s="813"/>
      <c r="CN41" s="813"/>
      <c r="CO41" s="813"/>
      <c r="CP41" s="813"/>
      <c r="CQ41" s="813"/>
      <c r="CR41" s="822"/>
      <c r="CS41" s="813"/>
      <c r="CT41" s="813"/>
      <c r="CU41" s="813"/>
      <c r="CV41" s="813"/>
      <c r="CW41" s="814"/>
      <c r="CX41" s="813"/>
      <c r="CY41" s="813"/>
      <c r="CZ41" s="813"/>
      <c r="DA41" s="813"/>
      <c r="DB41" s="822"/>
      <c r="DC41" s="813"/>
      <c r="DJ41" s="813"/>
      <c r="DK41" s="822"/>
      <c r="DL41" s="813"/>
      <c r="DM41" s="813"/>
      <c r="DN41" s="815"/>
      <c r="DO41" s="816"/>
      <c r="DP41" s="816"/>
      <c r="DQ41" s="816"/>
      <c r="DR41" s="816"/>
      <c r="DS41" s="813"/>
      <c r="DT41" s="813"/>
      <c r="DU41" s="813"/>
      <c r="DV41" s="813"/>
      <c r="DW41" s="813"/>
      <c r="DX41" s="822"/>
      <c r="DY41" s="813"/>
      <c r="DZ41" s="813"/>
      <c r="EA41" s="813"/>
      <c r="EB41" s="813"/>
      <c r="EC41" s="813"/>
      <c r="ED41" s="813"/>
      <c r="EE41" s="813"/>
      <c r="EF41" s="813"/>
      <c r="EG41" s="813"/>
      <c r="EH41" s="813"/>
      <c r="EI41" s="813"/>
      <c r="EJ41" s="813"/>
      <c r="EK41" s="822"/>
      <c r="EL41" s="813"/>
      <c r="EM41" s="813"/>
      <c r="EN41" s="813"/>
      <c r="EO41" s="813"/>
      <c r="EP41" s="813"/>
      <c r="EQ41" s="813"/>
      <c r="ER41" s="813"/>
      <c r="ES41" s="813"/>
      <c r="ET41" s="813"/>
      <c r="EU41" s="813"/>
      <c r="EV41" s="813"/>
      <c r="EW41" s="813"/>
      <c r="EX41" s="813"/>
      <c r="EY41" s="813"/>
      <c r="EZ41" s="813"/>
      <c r="FA41" s="822"/>
      <c r="FB41" s="813"/>
      <c r="FO41" s="813"/>
      <c r="FP41" s="822"/>
      <c r="FQ41" s="813"/>
      <c r="FR41" s="813"/>
      <c r="FS41" s="813"/>
      <c r="FT41" s="813"/>
      <c r="FU41" s="813"/>
      <c r="FV41" s="813"/>
      <c r="FW41" s="813"/>
      <c r="FX41" s="813"/>
      <c r="FY41" s="813"/>
      <c r="FZ41" s="813"/>
      <c r="GA41" s="813"/>
      <c r="GB41" s="813"/>
      <c r="GC41" s="822"/>
      <c r="GD41" s="813"/>
      <c r="GE41" s="813"/>
      <c r="GF41" s="813"/>
      <c r="GG41" s="813"/>
      <c r="GH41" s="813"/>
      <c r="GI41" s="813"/>
      <c r="GJ41" s="813"/>
      <c r="GK41" s="813"/>
      <c r="GL41" s="813"/>
      <c r="GM41" s="813"/>
      <c r="GN41" s="813"/>
      <c r="GO41" s="813"/>
      <c r="GP41" s="822"/>
      <c r="GQ41" s="813"/>
      <c r="GR41" s="813"/>
      <c r="GS41" s="813"/>
      <c r="GT41" s="813"/>
      <c r="GU41" s="813"/>
      <c r="GV41" s="813"/>
      <c r="GW41" s="813"/>
      <c r="GX41" s="813"/>
      <c r="GY41" s="813"/>
      <c r="GZ41" s="813"/>
      <c r="HA41" s="813"/>
      <c r="HB41" s="813"/>
      <c r="HC41" s="822"/>
      <c r="HD41" s="813"/>
      <c r="HO41" s="813"/>
      <c r="HP41" s="822"/>
      <c r="HQ41" s="813"/>
      <c r="HR41" s="813"/>
      <c r="HS41" s="813"/>
      <c r="HT41" s="813"/>
      <c r="HU41" s="813"/>
      <c r="HV41" s="813"/>
      <c r="HW41" s="813"/>
      <c r="HX41" s="813"/>
      <c r="HY41" s="813"/>
      <c r="HZ41" s="813"/>
      <c r="IA41" s="813"/>
      <c r="IB41" s="813"/>
      <c r="IC41" s="813"/>
      <c r="ID41" s="813"/>
      <c r="IE41" s="822"/>
      <c r="IF41" s="813"/>
      <c r="IG41" s="813"/>
      <c r="IH41" s="813"/>
      <c r="II41" s="813"/>
      <c r="IJ41" s="813"/>
      <c r="IK41" s="813"/>
      <c r="IL41" s="813"/>
      <c r="IM41" s="813"/>
      <c r="IN41" s="813"/>
      <c r="IO41" s="813"/>
      <c r="IP41" s="813"/>
      <c r="IQ41" s="813"/>
      <c r="IR41" s="813"/>
      <c r="IS41" s="822"/>
      <c r="IT41" s="813"/>
      <c r="JR41" s="813"/>
      <c r="JS41" s="822"/>
      <c r="JT41" s="813"/>
      <c r="JU41" s="813"/>
      <c r="JV41" s="813"/>
      <c r="JW41" s="813"/>
      <c r="JX41" s="813"/>
      <c r="JY41" s="813"/>
      <c r="JZ41" s="813"/>
      <c r="KA41" s="813"/>
      <c r="KB41" s="813"/>
      <c r="KC41" s="813"/>
      <c r="KD41" s="813"/>
      <c r="KE41" s="813"/>
      <c r="KF41" s="822"/>
      <c r="KG41" s="813"/>
      <c r="KH41" s="813"/>
      <c r="KI41" s="813"/>
      <c r="KJ41" s="813"/>
      <c r="KK41" s="813"/>
      <c r="KL41" s="813"/>
      <c r="KM41" s="813"/>
      <c r="KN41" s="817"/>
      <c r="KO41" s="817"/>
      <c r="KP41" s="817"/>
      <c r="KQ41" s="817"/>
      <c r="KR41" s="817"/>
      <c r="KS41" s="817"/>
      <c r="KT41" s="813"/>
      <c r="KU41" s="813"/>
      <c r="KV41" s="813"/>
      <c r="KW41" s="822"/>
      <c r="KX41" s="813"/>
      <c r="LU41" s="813"/>
      <c r="LV41" s="822"/>
      <c r="LW41" s="813"/>
      <c r="LX41" s="813"/>
      <c r="LY41" s="813"/>
      <c r="LZ41" s="813"/>
      <c r="MA41" s="813"/>
      <c r="MB41" s="818"/>
      <c r="MC41" s="818"/>
      <c r="MD41" s="818"/>
      <c r="ME41" s="818"/>
      <c r="MF41" s="813"/>
      <c r="MG41" s="813"/>
      <c r="MH41" s="813"/>
      <c r="MI41" s="813"/>
      <c r="MJ41" s="822"/>
      <c r="MK41" s="813"/>
      <c r="ML41" s="813"/>
      <c r="MM41" s="813"/>
      <c r="MN41" s="813"/>
      <c r="MO41" s="813"/>
      <c r="MP41" s="822"/>
      <c r="MQ41" s="813"/>
      <c r="MS41" s="256" t="s">
        <v>255</v>
      </c>
      <c r="MT41" s="256">
        <v>0</v>
      </c>
      <c r="MU41" s="325">
        <v>0</v>
      </c>
      <c r="MV41" s="813"/>
      <c r="MW41" s="813"/>
      <c r="MY41" s="813"/>
      <c r="MZ41" s="822"/>
      <c r="NA41" s="813"/>
      <c r="NB41" s="813"/>
      <c r="NC41" s="820"/>
      <c r="ND41" s="813"/>
      <c r="NE41" s="813"/>
      <c r="NF41" s="813"/>
      <c r="NG41" s="813"/>
      <c r="NH41" s="813"/>
      <c r="NI41" s="822"/>
      <c r="NJ41" s="813"/>
    </row>
    <row r="42" spans="1:374" x14ac:dyDescent="0.3">
      <c r="A42" s="813"/>
      <c r="B42" s="813"/>
      <c r="C42" s="813"/>
      <c r="D42" s="813"/>
      <c r="E42" s="813"/>
      <c r="F42" s="813"/>
      <c r="G42" s="813"/>
      <c r="H42" s="813"/>
      <c r="I42" s="813"/>
      <c r="J42" s="813"/>
      <c r="K42" s="813"/>
      <c r="L42" s="813"/>
      <c r="M42" s="813"/>
      <c r="N42" s="813"/>
      <c r="O42" s="813"/>
      <c r="P42" s="813"/>
      <c r="Q42" s="813"/>
      <c r="R42" s="813"/>
      <c r="S42" s="813"/>
      <c r="T42" s="822"/>
      <c r="U42" s="813"/>
      <c r="V42" s="813"/>
      <c r="W42" s="813"/>
      <c r="X42" s="813"/>
      <c r="Y42" s="813"/>
      <c r="Z42" s="813"/>
      <c r="AA42" s="813"/>
      <c r="AB42" s="813"/>
      <c r="AC42" s="822"/>
      <c r="AD42" s="813"/>
      <c r="AE42" s="813"/>
      <c r="AF42" s="813"/>
      <c r="AG42" s="813"/>
      <c r="AH42" s="813"/>
      <c r="AI42" s="813"/>
      <c r="AJ42" s="813"/>
      <c r="AK42" s="823"/>
      <c r="AL42" s="813"/>
      <c r="AM42" s="813"/>
      <c r="AN42" s="813"/>
      <c r="AO42" s="813"/>
      <c r="AP42" s="813"/>
      <c r="AQ42" s="813"/>
      <c r="AR42" s="813"/>
      <c r="AS42" s="813"/>
      <c r="AT42" s="813"/>
      <c r="AU42" s="813"/>
      <c r="AV42" s="813"/>
      <c r="AW42" s="813"/>
      <c r="AX42" s="813"/>
      <c r="AY42" s="813"/>
      <c r="AZ42" s="813"/>
      <c r="BA42" s="813"/>
      <c r="BB42" s="813"/>
      <c r="BC42" s="813"/>
      <c r="BD42" s="813"/>
      <c r="BE42" s="813"/>
      <c r="BF42" s="813"/>
      <c r="BG42" s="813"/>
      <c r="BH42" s="813"/>
      <c r="BI42" s="813"/>
      <c r="BJ42" s="813"/>
      <c r="BK42" s="813"/>
      <c r="BL42" s="813"/>
      <c r="BM42" s="813"/>
      <c r="BN42" s="813"/>
      <c r="BO42" s="813"/>
      <c r="BP42" s="813"/>
      <c r="BQ42" s="813"/>
      <c r="BR42" s="813"/>
      <c r="BS42" s="813"/>
      <c r="BT42" s="813"/>
      <c r="BU42" s="813"/>
      <c r="BV42" s="813"/>
      <c r="BW42" s="813"/>
      <c r="BX42" s="813"/>
      <c r="BY42" s="813"/>
      <c r="BZ42" s="813"/>
      <c r="CA42" s="813"/>
      <c r="CB42" s="813"/>
      <c r="CC42" s="813"/>
      <c r="CD42" s="813"/>
      <c r="CE42" s="822"/>
      <c r="CF42" s="813"/>
      <c r="CG42" s="813"/>
      <c r="CH42" s="813"/>
      <c r="CI42" s="813"/>
      <c r="CJ42" s="813"/>
      <c r="CK42" s="813"/>
      <c r="CL42" s="813"/>
      <c r="CM42" s="813"/>
      <c r="CN42" s="813"/>
      <c r="CO42" s="813"/>
      <c r="CP42" s="813"/>
      <c r="CQ42" s="813"/>
      <c r="CR42" s="822"/>
      <c r="CS42" s="813"/>
      <c r="DA42" s="813"/>
      <c r="DB42" s="822"/>
      <c r="DC42" s="813"/>
      <c r="DJ42" s="813"/>
      <c r="DK42" s="822"/>
      <c r="DL42" s="813"/>
      <c r="DM42" s="813"/>
      <c r="DN42" s="815"/>
      <c r="DO42" s="816"/>
      <c r="DP42" s="816"/>
      <c r="DQ42" s="816"/>
      <c r="DR42" s="816"/>
      <c r="DS42" s="813"/>
      <c r="DT42" s="813"/>
      <c r="DU42" s="813"/>
      <c r="DV42" s="813"/>
      <c r="DW42" s="813"/>
      <c r="DX42" s="822"/>
      <c r="DY42" s="813"/>
      <c r="DZ42" s="813"/>
      <c r="EA42" s="813"/>
      <c r="EB42" s="813"/>
      <c r="EC42" s="813"/>
      <c r="ED42" s="813"/>
      <c r="EE42" s="813"/>
      <c r="EF42" s="813"/>
      <c r="EG42" s="813"/>
      <c r="EH42" s="813"/>
      <c r="EI42" s="813"/>
      <c r="EJ42" s="813"/>
      <c r="EK42" s="822"/>
      <c r="EL42" s="813"/>
      <c r="EM42" s="813"/>
      <c r="EN42" s="813"/>
      <c r="EO42" s="813"/>
      <c r="EP42" s="813"/>
      <c r="EQ42" s="813"/>
      <c r="ER42" s="813"/>
      <c r="ES42" s="813"/>
      <c r="ET42" s="813"/>
      <c r="EU42" s="813"/>
      <c r="EV42" s="813"/>
      <c r="EW42" s="813"/>
      <c r="EX42" s="813"/>
      <c r="EY42" s="813"/>
      <c r="EZ42" s="813"/>
      <c r="FA42" s="822"/>
      <c r="FB42" s="813"/>
      <c r="FO42" s="813"/>
      <c r="FP42" s="822"/>
      <c r="FQ42" s="813"/>
      <c r="FR42" s="813"/>
      <c r="FS42" s="813"/>
      <c r="FT42" s="813"/>
      <c r="FU42" s="813"/>
      <c r="FV42" s="813"/>
      <c r="FW42" s="813"/>
      <c r="FX42" s="813"/>
      <c r="FY42" s="813"/>
      <c r="FZ42" s="813"/>
      <c r="GA42" s="813"/>
      <c r="GB42" s="813"/>
      <c r="GC42" s="822"/>
      <c r="GD42" s="813"/>
      <c r="GE42" s="813"/>
      <c r="GF42" s="813"/>
      <c r="GG42" s="813"/>
      <c r="GH42" s="813"/>
      <c r="GI42" s="813"/>
      <c r="GJ42" s="813"/>
      <c r="GK42" s="813"/>
      <c r="GL42" s="813"/>
      <c r="GM42" s="813"/>
      <c r="GN42" s="813"/>
      <c r="GO42" s="813"/>
      <c r="GP42" s="822"/>
      <c r="GQ42" s="813"/>
      <c r="GR42" s="813"/>
      <c r="GS42" s="813"/>
      <c r="GT42" s="813"/>
      <c r="GU42" s="813"/>
      <c r="GV42" s="813"/>
      <c r="GW42" s="813"/>
      <c r="GX42" s="813"/>
      <c r="GY42" s="813"/>
      <c r="GZ42" s="813"/>
      <c r="HA42" s="813"/>
      <c r="HB42" s="813"/>
      <c r="HC42" s="822"/>
      <c r="HD42" s="813"/>
      <c r="HO42" s="813"/>
      <c r="HP42" s="822"/>
      <c r="HQ42" s="813"/>
      <c r="HR42" s="813"/>
      <c r="HS42" s="813"/>
      <c r="HT42" s="813"/>
      <c r="HU42" s="813"/>
      <c r="HV42" s="813"/>
      <c r="HW42" s="813"/>
      <c r="HX42" s="813"/>
      <c r="HY42" s="813"/>
      <c r="HZ42" s="813"/>
      <c r="IA42" s="813"/>
      <c r="IB42" s="813"/>
      <c r="IC42" s="813"/>
      <c r="ID42" s="813"/>
      <c r="IE42" s="822"/>
      <c r="IF42" s="813"/>
      <c r="IG42" s="813"/>
      <c r="IH42" s="813"/>
      <c r="II42" s="813"/>
      <c r="IJ42" s="813"/>
      <c r="IK42" s="813"/>
      <c r="IL42" s="813"/>
      <c r="IM42" s="813"/>
      <c r="IN42" s="813"/>
      <c r="IO42" s="813"/>
      <c r="IP42" s="813"/>
      <c r="IQ42" s="813"/>
      <c r="IR42" s="813"/>
      <c r="IS42" s="822"/>
      <c r="IT42" s="813"/>
      <c r="JR42" s="813"/>
      <c r="JS42" s="822"/>
      <c r="JT42" s="813"/>
      <c r="JU42" s="813"/>
      <c r="JV42" s="813"/>
      <c r="JW42" s="813"/>
      <c r="JX42" s="813"/>
      <c r="JY42" s="813"/>
      <c r="JZ42" s="813"/>
      <c r="KA42" s="813"/>
      <c r="KB42" s="813"/>
      <c r="KC42" s="813"/>
      <c r="KD42" s="813"/>
      <c r="KE42" s="813"/>
      <c r="KF42" s="822"/>
      <c r="KG42" s="813"/>
      <c r="KH42" s="813"/>
      <c r="KI42" s="813"/>
      <c r="KJ42" s="813"/>
      <c r="KK42" s="813"/>
      <c r="KL42" s="813"/>
      <c r="KM42" s="813"/>
      <c r="KN42" s="817"/>
      <c r="KO42" s="817"/>
      <c r="KP42" s="817"/>
      <c r="KQ42" s="817"/>
      <c r="KR42" s="817"/>
      <c r="KS42" s="817"/>
      <c r="KT42" s="813"/>
      <c r="KU42" s="813"/>
      <c r="KV42" s="813"/>
      <c r="KW42" s="822"/>
      <c r="KX42" s="813"/>
      <c r="LU42" s="813"/>
      <c r="LV42" s="822"/>
      <c r="LW42" s="813"/>
      <c r="LX42" s="813"/>
      <c r="LY42" s="813"/>
      <c r="LZ42" s="813"/>
      <c r="MA42" s="813"/>
      <c r="MB42" s="813"/>
      <c r="MC42" s="813"/>
      <c r="MD42" s="813"/>
      <c r="ME42" s="813"/>
      <c r="MF42" s="813"/>
      <c r="MG42" s="813"/>
      <c r="MH42" s="813"/>
      <c r="MI42" s="813"/>
      <c r="MJ42" s="822"/>
      <c r="MK42" s="813"/>
      <c r="ML42" s="813"/>
      <c r="MM42" s="813"/>
      <c r="MN42" s="813"/>
      <c r="MO42" s="813"/>
      <c r="MP42" s="822"/>
      <c r="MQ42" s="813"/>
      <c r="MS42" s="324" t="s">
        <v>258</v>
      </c>
      <c r="MT42" s="324">
        <v>0</v>
      </c>
      <c r="MU42" s="547">
        <v>0</v>
      </c>
      <c r="MY42" s="813"/>
      <c r="MZ42" s="822"/>
      <c r="NA42" s="813"/>
      <c r="NB42" s="813"/>
      <c r="NC42" s="820"/>
      <c r="ND42" s="813"/>
      <c r="NE42" s="813"/>
      <c r="NF42" s="813"/>
      <c r="NG42" s="813"/>
      <c r="NH42" s="813"/>
      <c r="NI42" s="822"/>
      <c r="NJ42" s="813"/>
    </row>
    <row r="43" spans="1:374" x14ac:dyDescent="0.3">
      <c r="A43" s="813"/>
      <c r="B43" s="813"/>
      <c r="C43" s="813"/>
      <c r="D43" s="813"/>
      <c r="E43" s="813"/>
      <c r="F43" s="813"/>
      <c r="G43" s="813"/>
      <c r="H43" s="813"/>
      <c r="I43" s="813"/>
      <c r="J43" s="813"/>
      <c r="K43" s="813"/>
      <c r="L43" s="813"/>
      <c r="M43" s="813"/>
      <c r="N43" s="813"/>
      <c r="O43" s="813"/>
      <c r="P43" s="813"/>
      <c r="Q43" s="813"/>
      <c r="R43" s="813"/>
      <c r="S43" s="813"/>
      <c r="T43" s="822"/>
      <c r="U43" s="813"/>
      <c r="V43" s="813"/>
      <c r="W43" s="813"/>
      <c r="X43" s="813"/>
      <c r="Y43" s="813"/>
      <c r="Z43" s="813"/>
      <c r="AA43" s="813"/>
      <c r="AB43" s="813"/>
      <c r="AC43" s="822"/>
      <c r="AD43" s="813"/>
      <c r="AE43" s="813"/>
      <c r="AF43" s="813"/>
      <c r="AG43" s="813"/>
      <c r="AH43" s="813"/>
      <c r="AI43" s="813"/>
      <c r="AJ43" s="813"/>
      <c r="AK43" s="822"/>
      <c r="AL43" s="813"/>
      <c r="AM43" s="813"/>
      <c r="AN43" s="813"/>
      <c r="AO43" s="813"/>
      <c r="AP43" s="813"/>
      <c r="AQ43" s="813"/>
      <c r="AR43" s="813"/>
      <c r="AS43" s="813"/>
      <c r="AT43" s="813"/>
      <c r="AU43" s="813"/>
      <c r="AV43" s="813"/>
      <c r="AW43" s="813"/>
      <c r="AX43" s="813"/>
      <c r="AY43" s="813"/>
      <c r="AZ43" s="813"/>
      <c r="BA43" s="813"/>
      <c r="BB43" s="813"/>
      <c r="BC43" s="813"/>
      <c r="BD43" s="813"/>
      <c r="BE43" s="813"/>
      <c r="BF43" s="813"/>
      <c r="BG43" s="813"/>
      <c r="BH43" s="813"/>
      <c r="BI43" s="813"/>
      <c r="BJ43" s="813"/>
      <c r="BK43" s="813"/>
      <c r="BL43" s="813"/>
      <c r="BM43" s="813"/>
      <c r="BN43" s="813"/>
      <c r="BO43" s="813"/>
      <c r="BP43" s="813"/>
      <c r="BQ43" s="813"/>
      <c r="BR43" s="813"/>
      <c r="BS43" s="813"/>
      <c r="BT43" s="813"/>
      <c r="BU43" s="813"/>
      <c r="BV43" s="813"/>
      <c r="BW43" s="813"/>
      <c r="BX43" s="813"/>
      <c r="BY43" s="813"/>
      <c r="BZ43" s="813"/>
      <c r="CA43" s="813"/>
      <c r="CB43" s="813"/>
      <c r="CC43" s="813"/>
      <c r="CD43" s="813"/>
      <c r="CE43" s="822"/>
      <c r="CF43" s="813"/>
      <c r="CG43" s="813"/>
      <c r="CH43" s="813"/>
      <c r="CI43" s="813"/>
      <c r="CJ43" s="813"/>
      <c r="CK43" s="813"/>
      <c r="CL43" s="813"/>
      <c r="CM43" s="813"/>
      <c r="CN43" s="813"/>
      <c r="CO43" s="813"/>
      <c r="CP43" s="813"/>
      <c r="CQ43" s="813"/>
      <c r="CR43" s="822"/>
      <c r="CS43" s="813"/>
      <c r="DA43" s="813"/>
      <c r="DB43" s="822"/>
      <c r="DC43" s="813"/>
      <c r="DJ43" s="813"/>
      <c r="DK43" s="822"/>
      <c r="DL43" s="813"/>
      <c r="DM43" s="813"/>
      <c r="DN43" s="815"/>
      <c r="DO43" s="816"/>
      <c r="DP43" s="816"/>
      <c r="DQ43" s="816"/>
      <c r="DR43" s="816"/>
      <c r="DS43" s="813"/>
      <c r="DT43" s="813"/>
      <c r="DU43" s="813"/>
      <c r="DV43" s="813"/>
      <c r="DW43" s="813"/>
      <c r="DX43" s="822"/>
      <c r="DY43" s="813"/>
      <c r="DZ43" s="813"/>
      <c r="EA43" s="813"/>
      <c r="EB43" s="813"/>
      <c r="EC43" s="813"/>
      <c r="ED43" s="813"/>
      <c r="EE43" s="813"/>
      <c r="EF43" s="813"/>
      <c r="EG43" s="813"/>
      <c r="EH43" s="813"/>
      <c r="EI43" s="813"/>
      <c r="EJ43" s="813"/>
      <c r="EK43" s="822"/>
      <c r="EL43" s="813"/>
      <c r="EM43" s="813"/>
      <c r="EN43" s="813"/>
      <c r="EO43" s="813"/>
      <c r="EP43" s="813"/>
      <c r="EQ43" s="813"/>
      <c r="ER43" s="813"/>
      <c r="ES43" s="813"/>
      <c r="ET43" s="813"/>
      <c r="EU43" s="813"/>
      <c r="EV43" s="813"/>
      <c r="EW43" s="813"/>
      <c r="EX43" s="813"/>
      <c r="EY43" s="813"/>
      <c r="EZ43" s="813"/>
      <c r="FA43" s="822"/>
      <c r="FB43" s="813"/>
      <c r="FO43" s="813"/>
      <c r="FP43" s="822"/>
      <c r="FQ43" s="813"/>
      <c r="FR43" s="813"/>
      <c r="FS43" s="813"/>
      <c r="FT43" s="813"/>
      <c r="FU43" s="813"/>
      <c r="FV43" s="813"/>
      <c r="FW43" s="813"/>
      <c r="FX43" s="813"/>
      <c r="FY43" s="813"/>
      <c r="FZ43" s="813"/>
      <c r="GA43" s="813"/>
      <c r="GB43" s="813"/>
      <c r="GC43" s="822"/>
      <c r="GD43" s="813"/>
      <c r="GE43" s="813"/>
      <c r="GF43" s="813"/>
      <c r="GG43" s="813"/>
      <c r="GH43" s="813"/>
      <c r="GI43" s="813"/>
      <c r="GJ43" s="813"/>
      <c r="GK43" s="813"/>
      <c r="GL43" s="813"/>
      <c r="GM43" s="813"/>
      <c r="GN43" s="813"/>
      <c r="GO43" s="813"/>
      <c r="GP43" s="822"/>
      <c r="GQ43" s="813"/>
      <c r="GR43" s="813"/>
      <c r="GS43" s="813"/>
      <c r="GT43" s="813"/>
      <c r="GU43" s="813"/>
      <c r="GV43" s="813"/>
      <c r="GW43" s="813"/>
      <c r="GX43" s="813"/>
      <c r="GY43" s="813"/>
      <c r="GZ43" s="813"/>
      <c r="HA43" s="813"/>
      <c r="HB43" s="813"/>
      <c r="HC43" s="822"/>
      <c r="HD43" s="813"/>
      <c r="HO43" s="813"/>
      <c r="HP43" s="822"/>
      <c r="HQ43" s="813"/>
      <c r="HR43" s="813"/>
      <c r="HS43" s="813"/>
      <c r="HT43" s="813"/>
      <c r="HU43" s="813"/>
      <c r="HV43" s="813"/>
      <c r="HW43" s="813"/>
      <c r="HX43" s="813"/>
      <c r="HY43" s="813"/>
      <c r="HZ43" s="813"/>
      <c r="IA43" s="813"/>
      <c r="IB43" s="813"/>
      <c r="IC43" s="813"/>
      <c r="ID43" s="813"/>
      <c r="IE43" s="822"/>
      <c r="IF43" s="813"/>
      <c r="IG43" s="813"/>
      <c r="IH43" s="813"/>
      <c r="II43" s="813"/>
      <c r="IJ43" s="813"/>
      <c r="IK43" s="813"/>
      <c r="IL43" s="813"/>
      <c r="IM43" s="813"/>
      <c r="IN43" s="813"/>
      <c r="IO43" s="813"/>
      <c r="IP43" s="813"/>
      <c r="IQ43" s="813"/>
      <c r="IR43" s="813"/>
      <c r="IS43" s="822"/>
      <c r="IT43" s="813"/>
      <c r="JR43" s="813"/>
      <c r="JS43" s="822"/>
      <c r="JT43" s="813"/>
      <c r="JU43" s="813"/>
      <c r="JV43" s="813"/>
      <c r="JW43" s="813"/>
      <c r="JX43" s="813"/>
      <c r="JY43" s="813"/>
      <c r="JZ43" s="813"/>
      <c r="KA43" s="813"/>
      <c r="KB43" s="813"/>
      <c r="KC43" s="813"/>
      <c r="KD43" s="813"/>
      <c r="KE43" s="813"/>
      <c r="KF43" s="822"/>
      <c r="KG43" s="813"/>
      <c r="KH43" s="813"/>
      <c r="KI43" s="813"/>
      <c r="KJ43" s="813"/>
      <c r="KK43" s="813"/>
      <c r="KL43" s="813"/>
      <c r="KM43" s="813"/>
      <c r="KN43" s="817"/>
      <c r="KO43" s="817"/>
      <c r="KP43" s="817"/>
      <c r="KQ43" s="817"/>
      <c r="KR43" s="817"/>
      <c r="KS43" s="817"/>
      <c r="KT43" s="813"/>
      <c r="KU43" s="813"/>
      <c r="KV43" s="813"/>
      <c r="KW43" s="822"/>
      <c r="KX43" s="813"/>
      <c r="LU43" s="813"/>
      <c r="LV43" s="822"/>
      <c r="LW43" s="813"/>
      <c r="LX43" s="813"/>
      <c r="LY43" s="813"/>
      <c r="LZ43" s="813"/>
      <c r="MA43" s="813"/>
      <c r="MB43" s="813"/>
      <c r="MC43" s="813"/>
      <c r="MD43" s="813"/>
      <c r="ME43" s="813"/>
      <c r="MF43" s="813"/>
      <c r="MG43" s="813"/>
      <c r="MH43" s="813"/>
      <c r="MI43" s="813"/>
      <c r="MJ43" s="822"/>
      <c r="MK43" s="813"/>
      <c r="ML43" s="813"/>
      <c r="MM43" s="813"/>
      <c r="MN43" s="813"/>
      <c r="MO43" s="813"/>
      <c r="MP43" s="822"/>
      <c r="MQ43" s="813"/>
      <c r="MS43" s="555" t="s">
        <v>261</v>
      </c>
      <c r="MT43" s="6">
        <v>135896305.26672786</v>
      </c>
      <c r="MU43" s="556">
        <v>6.3798796610590847</v>
      </c>
      <c r="MY43" s="813"/>
      <c r="MZ43" s="822"/>
      <c r="NA43" s="813"/>
      <c r="NB43" s="813"/>
      <c r="NC43" s="820"/>
      <c r="ND43" s="813"/>
      <c r="NE43" s="813"/>
      <c r="NF43" s="813"/>
      <c r="NG43" s="813"/>
      <c r="NH43" s="813"/>
      <c r="NI43" s="822"/>
      <c r="NJ43" s="813"/>
    </row>
    <row r="44" spans="1:374" x14ac:dyDescent="0.3">
      <c r="A44" s="813"/>
      <c r="B44" s="813"/>
      <c r="C44" s="813"/>
      <c r="D44" s="813"/>
      <c r="E44" s="813"/>
      <c r="F44" s="813"/>
      <c r="G44" s="813"/>
      <c r="H44" s="813"/>
      <c r="I44" s="813"/>
      <c r="J44" s="813"/>
      <c r="K44" s="813"/>
      <c r="L44" s="813"/>
      <c r="M44" s="813"/>
      <c r="N44" s="813"/>
      <c r="O44" s="813"/>
      <c r="P44" s="813"/>
      <c r="Q44" s="813"/>
      <c r="R44" s="813"/>
      <c r="S44" s="813"/>
      <c r="T44" s="822"/>
      <c r="U44" s="813"/>
      <c r="V44" s="813"/>
      <c r="W44" s="813"/>
      <c r="X44" s="813"/>
      <c r="Y44" s="813"/>
      <c r="Z44" s="813"/>
      <c r="AA44" s="813"/>
      <c r="AB44" s="813"/>
      <c r="AC44" s="822"/>
      <c r="AD44" s="813"/>
      <c r="AE44" s="813"/>
      <c r="AF44" s="813"/>
      <c r="AG44" s="813"/>
      <c r="AH44" s="813"/>
      <c r="AI44" s="813"/>
      <c r="AJ44" s="813"/>
      <c r="AK44" s="822"/>
      <c r="AL44" s="813"/>
      <c r="AM44" s="813"/>
      <c r="AN44" s="813"/>
      <c r="AO44" s="813"/>
      <c r="AP44" s="813"/>
      <c r="AQ44" s="813"/>
      <c r="AR44" s="813"/>
      <c r="AS44" s="813"/>
      <c r="AT44" s="813"/>
      <c r="AU44" s="813"/>
      <c r="AV44" s="813"/>
      <c r="AW44" s="813"/>
      <c r="AX44" s="813"/>
      <c r="AY44" s="813"/>
      <c r="AZ44" s="813"/>
      <c r="BA44" s="813"/>
      <c r="BB44" s="813"/>
      <c r="BC44" s="813"/>
      <c r="BD44" s="813"/>
      <c r="BE44" s="813"/>
      <c r="BF44" s="813"/>
      <c r="BG44" s="813"/>
      <c r="BH44" s="813"/>
      <c r="BI44" s="813"/>
      <c r="BJ44" s="813"/>
      <c r="BK44" s="813"/>
      <c r="BL44" s="813"/>
      <c r="BM44" s="813"/>
      <c r="BN44" s="813"/>
      <c r="BO44" s="813"/>
      <c r="BP44" s="813"/>
      <c r="BQ44" s="813"/>
      <c r="BR44" s="813"/>
      <c r="BS44" s="813"/>
      <c r="BT44" s="813"/>
      <c r="BU44" s="813"/>
      <c r="BV44" s="813"/>
      <c r="BW44" s="813"/>
      <c r="BX44" s="813"/>
      <c r="BY44" s="813"/>
      <c r="BZ44" s="813"/>
      <c r="CA44" s="813"/>
      <c r="CB44" s="813"/>
      <c r="CC44" s="813"/>
      <c r="CD44" s="813"/>
      <c r="CE44" s="822"/>
      <c r="CF44" s="813"/>
      <c r="CQ44" s="813"/>
      <c r="CR44" s="822"/>
      <c r="CS44" s="813"/>
      <c r="DA44" s="813"/>
      <c r="DB44" s="822"/>
      <c r="DC44" s="813"/>
      <c r="DJ44" s="813"/>
      <c r="DK44" s="822"/>
      <c r="DL44" s="813"/>
      <c r="DW44" s="813"/>
      <c r="DX44" s="822"/>
      <c r="DY44" s="813"/>
      <c r="EJ44" s="813"/>
      <c r="EK44" s="822"/>
      <c r="EL44" s="813"/>
      <c r="EZ44" s="813"/>
      <c r="FA44" s="822"/>
      <c r="FB44" s="813"/>
      <c r="FO44" s="813"/>
      <c r="FP44" s="822"/>
      <c r="FQ44" s="813"/>
      <c r="FR44" s="813"/>
      <c r="FS44" s="813"/>
      <c r="FT44" s="813"/>
      <c r="FU44" s="813"/>
      <c r="FV44" s="813"/>
      <c r="FW44" s="813"/>
      <c r="FX44" s="813"/>
      <c r="FY44" s="813"/>
      <c r="FZ44" s="813"/>
      <c r="GA44" s="813"/>
      <c r="GB44" s="813"/>
      <c r="GC44" s="822"/>
      <c r="GD44" s="813"/>
      <c r="GE44" s="813"/>
      <c r="GF44" s="813"/>
      <c r="GG44" s="813"/>
      <c r="GH44" s="813"/>
      <c r="GI44" s="813"/>
      <c r="GJ44" s="813"/>
      <c r="GK44" s="813"/>
      <c r="GL44" s="813"/>
      <c r="GM44" s="813"/>
      <c r="GN44" s="813"/>
      <c r="GO44" s="813"/>
      <c r="GP44" s="822"/>
      <c r="GQ44" s="813"/>
      <c r="HB44" s="813"/>
      <c r="HC44" s="822"/>
      <c r="HD44" s="813"/>
      <c r="HO44" s="813"/>
      <c r="HP44" s="822"/>
      <c r="HQ44" s="813"/>
      <c r="HR44" s="813"/>
      <c r="HS44" s="813"/>
      <c r="HT44" s="813"/>
      <c r="HU44" s="813"/>
      <c r="HV44" s="813"/>
      <c r="HW44" s="813"/>
      <c r="HX44" s="813"/>
      <c r="HY44" s="813"/>
      <c r="HZ44" s="813"/>
      <c r="IA44" s="813"/>
      <c r="IB44" s="813"/>
      <c r="IC44" s="813"/>
      <c r="ID44" s="813"/>
      <c r="IE44" s="822"/>
      <c r="IF44" s="813"/>
      <c r="IR44" s="813"/>
      <c r="IS44" s="822"/>
      <c r="IT44" s="813"/>
      <c r="JR44" s="813"/>
      <c r="JS44" s="822"/>
      <c r="JT44" s="813"/>
      <c r="JU44" s="813"/>
      <c r="JV44" s="813"/>
      <c r="JW44" s="813"/>
      <c r="JX44" s="813"/>
      <c r="JY44" s="813"/>
      <c r="JZ44" s="813"/>
      <c r="KA44" s="813"/>
      <c r="KB44" s="813"/>
      <c r="KC44" s="813"/>
      <c r="KD44" s="813"/>
      <c r="KE44" s="813"/>
      <c r="KF44" s="822"/>
      <c r="KG44" s="813"/>
      <c r="KV44" s="813"/>
      <c r="KW44" s="822"/>
      <c r="KX44" s="813"/>
      <c r="LU44" s="813"/>
      <c r="LV44" s="822"/>
      <c r="LW44" s="813"/>
      <c r="MI44" s="813"/>
      <c r="MJ44" s="822"/>
      <c r="MK44" s="813"/>
      <c r="ML44" s="813"/>
      <c r="MM44" s="813"/>
      <c r="MN44" s="813"/>
      <c r="MO44" s="813"/>
      <c r="MP44" s="822"/>
      <c r="MQ44" s="813"/>
      <c r="MS44" s="352" t="s">
        <v>263</v>
      </c>
      <c r="MT44" s="7">
        <v>4822773.09</v>
      </c>
      <c r="MU44" s="418">
        <v>0.22641316028720113</v>
      </c>
      <c r="MY44" s="813"/>
      <c r="MZ44" s="822"/>
      <c r="NA44" s="813"/>
      <c r="NB44" s="813"/>
      <c r="NC44" s="821"/>
      <c r="ND44" s="813"/>
      <c r="NE44" s="813"/>
      <c r="NF44" s="813"/>
      <c r="NG44" s="813"/>
      <c r="NH44" s="813"/>
      <c r="NI44" s="822"/>
      <c r="NJ44" s="813"/>
    </row>
    <row r="45" spans="1:374" x14ac:dyDescent="0.3">
      <c r="A45" s="813"/>
      <c r="B45" s="813"/>
      <c r="C45" s="813"/>
      <c r="D45" s="813"/>
      <c r="E45" s="813"/>
      <c r="F45" s="813"/>
      <c r="G45" s="813"/>
      <c r="H45" s="813"/>
      <c r="I45" s="813"/>
      <c r="J45" s="813"/>
      <c r="K45" s="813"/>
      <c r="L45" s="813"/>
      <c r="M45" s="813"/>
      <c r="N45" s="813"/>
      <c r="O45" s="813"/>
      <c r="P45" s="813"/>
      <c r="Q45" s="813"/>
      <c r="R45" s="813"/>
      <c r="S45" s="813"/>
      <c r="T45" s="822"/>
      <c r="U45" s="813"/>
      <c r="V45" s="813"/>
      <c r="W45" s="813"/>
      <c r="X45" s="813"/>
      <c r="Y45" s="813"/>
      <c r="Z45" s="813"/>
      <c r="AA45" s="813"/>
      <c r="AB45" s="813"/>
      <c r="AC45" s="822"/>
      <c r="AD45" s="813"/>
      <c r="AE45" s="813"/>
      <c r="AF45" s="813"/>
      <c r="AG45" s="813"/>
      <c r="AH45" s="813"/>
      <c r="AI45" s="813"/>
      <c r="AJ45" s="813"/>
      <c r="AK45" s="822"/>
      <c r="AL45" s="813"/>
      <c r="AM45" s="813"/>
      <c r="AN45" s="813"/>
      <c r="AO45" s="813"/>
      <c r="AP45" s="813"/>
      <c r="AQ45" s="813"/>
      <c r="AR45" s="813"/>
      <c r="AS45" s="813"/>
      <c r="AT45" s="813"/>
      <c r="AU45" s="813"/>
      <c r="AV45" s="813"/>
      <c r="AW45" s="813"/>
      <c r="AX45" s="813"/>
      <c r="AY45" s="813"/>
      <c r="AZ45" s="813"/>
      <c r="BA45" s="813"/>
      <c r="BB45" s="813"/>
      <c r="BC45" s="813"/>
      <c r="BD45" s="813"/>
      <c r="BE45" s="813"/>
      <c r="BF45" s="813"/>
      <c r="BG45" s="813"/>
      <c r="BH45" s="813"/>
      <c r="BI45" s="813"/>
      <c r="BJ45" s="813"/>
      <c r="BK45" s="813"/>
      <c r="BL45" s="813"/>
      <c r="BM45" s="813"/>
      <c r="BN45" s="813"/>
      <c r="BO45" s="813"/>
      <c r="BP45" s="813"/>
      <c r="BQ45" s="813"/>
      <c r="BR45" s="813"/>
      <c r="BS45" s="813"/>
      <c r="BT45" s="813"/>
      <c r="BU45" s="813"/>
      <c r="BV45" s="813"/>
      <c r="BW45" s="813"/>
      <c r="BX45" s="813"/>
      <c r="BY45" s="813"/>
      <c r="BZ45" s="813"/>
      <c r="CA45" s="813"/>
      <c r="CB45" s="813"/>
      <c r="CC45" s="813"/>
      <c r="CD45" s="813"/>
      <c r="CE45" s="822"/>
      <c r="CF45" s="813"/>
      <c r="CQ45" s="813"/>
      <c r="CR45" s="822"/>
      <c r="CS45" s="813"/>
      <c r="DA45" s="813"/>
      <c r="DB45" s="822"/>
      <c r="DC45" s="813"/>
      <c r="DJ45" s="813"/>
      <c r="DK45" s="822"/>
      <c r="DL45" s="813"/>
      <c r="DW45" s="813"/>
      <c r="DX45" s="822"/>
      <c r="DY45" s="813"/>
      <c r="EJ45" s="813"/>
      <c r="EK45" s="822"/>
      <c r="EL45" s="813"/>
      <c r="EZ45" s="813"/>
      <c r="FA45" s="822"/>
      <c r="FB45" s="813"/>
      <c r="FO45" s="813"/>
      <c r="FP45" s="822"/>
      <c r="FQ45" s="813"/>
      <c r="FR45" s="813"/>
      <c r="FS45" s="813"/>
      <c r="FT45" s="813"/>
      <c r="FU45" s="813"/>
      <c r="FV45" s="813"/>
      <c r="FW45" s="813"/>
      <c r="FX45" s="813"/>
      <c r="FY45" s="813"/>
      <c r="FZ45" s="813"/>
      <c r="GA45" s="813"/>
      <c r="GB45" s="813"/>
      <c r="GC45" s="822"/>
      <c r="GD45" s="813"/>
      <c r="GE45" s="813"/>
      <c r="GF45" s="813"/>
      <c r="GG45" s="813"/>
      <c r="GH45" s="813"/>
      <c r="GI45" s="813"/>
      <c r="GJ45" s="813"/>
      <c r="GK45" s="813"/>
      <c r="GL45" s="813"/>
      <c r="GM45" s="813"/>
      <c r="GN45" s="813"/>
      <c r="GO45" s="813"/>
      <c r="GP45" s="822"/>
      <c r="GQ45" s="813"/>
      <c r="HB45" s="813"/>
      <c r="HC45" s="822"/>
      <c r="HD45" s="813"/>
      <c r="HO45" s="813"/>
      <c r="HP45" s="822"/>
      <c r="HQ45" s="813"/>
      <c r="HR45" s="813"/>
      <c r="HS45" s="813"/>
      <c r="HT45" s="813"/>
      <c r="HU45" s="813"/>
      <c r="HV45" s="813"/>
      <c r="HW45" s="813"/>
      <c r="HX45" s="813"/>
      <c r="HY45" s="813"/>
      <c r="HZ45" s="813"/>
      <c r="IA45" s="813"/>
      <c r="IB45" s="813"/>
      <c r="IC45" s="813"/>
      <c r="ID45" s="813"/>
      <c r="IE45" s="822"/>
      <c r="IF45" s="813"/>
      <c r="IR45" s="813"/>
      <c r="IS45" s="822"/>
      <c r="IT45" s="813"/>
      <c r="JR45" s="813"/>
      <c r="JS45" s="822"/>
      <c r="JT45" s="813"/>
      <c r="JU45" s="813"/>
      <c r="JV45" s="813"/>
      <c r="JW45" s="813"/>
      <c r="JX45" s="813"/>
      <c r="JY45" s="813"/>
      <c r="JZ45" s="813"/>
      <c r="KA45" s="813"/>
      <c r="KB45" s="813"/>
      <c r="KC45" s="813"/>
      <c r="KD45" s="813"/>
      <c r="KE45" s="813"/>
      <c r="KF45" s="822"/>
      <c r="KG45" s="813"/>
      <c r="KV45" s="813"/>
      <c r="KW45" s="822"/>
      <c r="KX45" s="813"/>
      <c r="LU45" s="813"/>
      <c r="LV45" s="822"/>
      <c r="LW45" s="813"/>
      <c r="MI45" s="813"/>
      <c r="MJ45" s="822"/>
      <c r="MK45" s="813"/>
      <c r="ML45" s="813"/>
      <c r="MM45" s="813"/>
      <c r="MN45" s="813"/>
      <c r="MO45" s="813"/>
      <c r="MP45" s="822"/>
      <c r="MQ45" s="813"/>
      <c r="MS45" s="555" t="s">
        <v>265</v>
      </c>
      <c r="MT45" s="6">
        <v>131073532.17672786</v>
      </c>
      <c r="MU45" s="556">
        <v>6.1534665007718834</v>
      </c>
      <c r="MY45" s="813"/>
      <c r="MZ45" s="822"/>
      <c r="NA45" s="813"/>
      <c r="NB45" s="813"/>
      <c r="NC45" s="820"/>
      <c r="ND45" s="813"/>
      <c r="NE45" s="813"/>
      <c r="NF45" s="813"/>
      <c r="NG45" s="813"/>
      <c r="NH45" s="813"/>
      <c r="NI45" s="822"/>
      <c r="NJ45" s="813"/>
    </row>
    <row r="46" spans="1:374" x14ac:dyDescent="0.3">
      <c r="A46" s="813"/>
      <c r="B46" s="813"/>
      <c r="C46" s="813"/>
      <c r="D46" s="813"/>
      <c r="E46" s="813"/>
      <c r="F46" s="813"/>
      <c r="G46" s="813"/>
      <c r="H46" s="813"/>
      <c r="I46" s="813"/>
      <c r="J46" s="813"/>
      <c r="K46" s="813"/>
      <c r="L46" s="813"/>
      <c r="M46" s="813"/>
      <c r="N46" s="813"/>
      <c r="O46" s="813"/>
      <c r="P46" s="813"/>
      <c r="Q46" s="813"/>
      <c r="R46" s="813"/>
      <c r="S46" s="813"/>
      <c r="T46" s="822"/>
      <c r="U46" s="813"/>
      <c r="V46" s="813"/>
      <c r="W46" s="813"/>
      <c r="X46" s="813"/>
      <c r="Y46" s="813"/>
      <c r="Z46" s="813"/>
      <c r="AA46" s="813"/>
      <c r="AB46" s="813"/>
      <c r="AC46" s="822"/>
      <c r="AD46" s="813"/>
      <c r="AE46" s="813"/>
      <c r="AF46" s="813"/>
      <c r="AG46" s="813"/>
      <c r="AH46" s="813"/>
      <c r="AI46" s="813"/>
      <c r="AJ46" s="813"/>
      <c r="AK46" s="822"/>
      <c r="AL46" s="813"/>
      <c r="AM46" s="813"/>
      <c r="AN46" s="813"/>
      <c r="AO46" s="813"/>
      <c r="AP46" s="813"/>
      <c r="AQ46" s="813"/>
      <c r="AR46" s="813"/>
      <c r="AS46" s="813"/>
      <c r="AT46" s="813"/>
      <c r="AU46" s="813"/>
      <c r="AV46" s="813"/>
      <c r="AW46" s="813"/>
      <c r="AX46" s="813"/>
      <c r="AY46" s="813"/>
      <c r="AZ46" s="813"/>
      <c r="BA46" s="813"/>
      <c r="BB46" s="813"/>
      <c r="BC46" s="813"/>
      <c r="BD46" s="813"/>
      <c r="BE46" s="813"/>
      <c r="BF46" s="813"/>
      <c r="BG46" s="813"/>
      <c r="BH46" s="813"/>
      <c r="BI46" s="813"/>
      <c r="BJ46" s="813"/>
      <c r="BK46" s="813"/>
      <c r="BL46" s="813"/>
      <c r="BM46" s="813"/>
      <c r="BN46" s="813"/>
      <c r="BO46" s="813"/>
      <c r="BP46" s="813"/>
      <c r="BQ46" s="813"/>
      <c r="BR46" s="813"/>
      <c r="BS46" s="813"/>
      <c r="BT46" s="813"/>
      <c r="BU46" s="813"/>
      <c r="BV46" s="813"/>
      <c r="BW46" s="813"/>
      <c r="BX46" s="813"/>
      <c r="BY46" s="813"/>
      <c r="BZ46" s="813"/>
      <c r="CA46" s="813"/>
      <c r="CB46" s="813"/>
      <c r="CC46" s="813"/>
      <c r="CD46" s="813"/>
      <c r="CE46" s="822"/>
      <c r="CF46" s="813"/>
      <c r="CQ46" s="813"/>
      <c r="CR46" s="822"/>
      <c r="CS46" s="813"/>
      <c r="DA46" s="813"/>
      <c r="DB46" s="822"/>
      <c r="DC46" s="813"/>
      <c r="DJ46" s="813"/>
      <c r="DK46" s="822"/>
      <c r="DL46" s="813"/>
      <c r="DW46" s="813"/>
      <c r="DX46" s="822"/>
      <c r="DY46" s="813"/>
      <c r="EJ46" s="813"/>
      <c r="EK46" s="822"/>
      <c r="EL46" s="813"/>
      <c r="EZ46" s="813"/>
      <c r="FA46" s="822"/>
      <c r="FB46" s="813"/>
      <c r="FO46" s="813"/>
      <c r="FP46" s="822"/>
      <c r="FQ46" s="813"/>
      <c r="FR46" s="813"/>
      <c r="FS46" s="813"/>
      <c r="FT46" s="813"/>
      <c r="FU46" s="813"/>
      <c r="FV46" s="813"/>
      <c r="FW46" s="813"/>
      <c r="FX46" s="813"/>
      <c r="FY46" s="813"/>
      <c r="FZ46" s="813"/>
      <c r="GA46" s="813"/>
      <c r="GB46" s="813"/>
      <c r="GC46" s="822"/>
      <c r="GD46" s="813"/>
      <c r="GE46" s="813"/>
      <c r="GF46" s="813"/>
      <c r="GG46" s="813"/>
      <c r="GH46" s="813"/>
      <c r="GI46" s="813"/>
      <c r="GJ46" s="813"/>
      <c r="GK46" s="813"/>
      <c r="GL46" s="813"/>
      <c r="GM46" s="813"/>
      <c r="GN46" s="813"/>
      <c r="GO46" s="813"/>
      <c r="GP46" s="822"/>
      <c r="GQ46" s="813"/>
      <c r="HB46" s="813"/>
      <c r="HC46" s="822"/>
      <c r="HD46" s="813"/>
      <c r="HO46" s="813"/>
      <c r="HP46" s="822"/>
      <c r="HQ46" s="813"/>
      <c r="HR46" s="813"/>
      <c r="HS46" s="813"/>
      <c r="HT46" s="813"/>
      <c r="HU46" s="813"/>
      <c r="HV46" s="813"/>
      <c r="HW46" s="813"/>
      <c r="HX46" s="813"/>
      <c r="HY46" s="813"/>
      <c r="HZ46" s="813"/>
      <c r="IA46" s="813"/>
      <c r="IB46" s="813"/>
      <c r="IC46" s="813"/>
      <c r="ID46" s="813"/>
      <c r="IE46" s="822"/>
      <c r="IF46" s="813"/>
      <c r="IR46" s="813"/>
      <c r="IS46" s="822"/>
      <c r="IT46" s="813"/>
      <c r="JR46" s="813"/>
      <c r="JS46" s="822"/>
      <c r="JT46" s="813"/>
      <c r="JU46" s="813"/>
      <c r="JV46" s="813"/>
      <c r="JW46" s="813"/>
      <c r="JX46" s="813"/>
      <c r="JY46" s="813"/>
      <c r="JZ46" s="813"/>
      <c r="KA46" s="813"/>
      <c r="KB46" s="813"/>
      <c r="KC46" s="813"/>
      <c r="KD46" s="813"/>
      <c r="KE46" s="813"/>
      <c r="KF46" s="822"/>
      <c r="KG46" s="813"/>
      <c r="KV46" s="813"/>
      <c r="KW46" s="822"/>
      <c r="KX46" s="813"/>
      <c r="LU46" s="813"/>
      <c r="LV46" s="822"/>
      <c r="LW46" s="813"/>
      <c r="MI46" s="813"/>
      <c r="MJ46" s="822"/>
      <c r="MK46" s="813"/>
      <c r="ML46" s="813"/>
      <c r="MM46" s="813"/>
      <c r="MN46" s="813"/>
      <c r="MO46" s="813"/>
      <c r="MP46" s="822"/>
      <c r="MQ46" s="813"/>
      <c r="MS46" s="324" t="s">
        <v>266</v>
      </c>
      <c r="MT46" s="324">
        <v>106708111.01526074</v>
      </c>
      <c r="MU46" s="547">
        <v>5.0095909951348521</v>
      </c>
      <c r="MY46" s="813"/>
      <c r="MZ46" s="822"/>
      <c r="NA46" s="813"/>
      <c r="NB46" s="813"/>
      <c r="NC46" s="821"/>
      <c r="ND46" s="813"/>
      <c r="NE46" s="813"/>
      <c r="NF46" s="813"/>
      <c r="NG46" s="813"/>
      <c r="NH46" s="813"/>
      <c r="NI46" s="822"/>
      <c r="NJ46" s="813"/>
    </row>
    <row r="47" spans="1:374" x14ac:dyDescent="0.3">
      <c r="A47" s="813"/>
      <c r="B47" s="813"/>
      <c r="C47" s="813"/>
      <c r="D47" s="813"/>
      <c r="E47" s="813"/>
      <c r="F47" s="813"/>
      <c r="G47" s="813"/>
      <c r="H47" s="813"/>
      <c r="I47" s="813"/>
      <c r="J47" s="813"/>
      <c r="K47" s="813"/>
      <c r="L47" s="813"/>
      <c r="M47" s="813"/>
      <c r="N47" s="813"/>
      <c r="O47" s="813"/>
      <c r="P47" s="813"/>
      <c r="Q47" s="813"/>
      <c r="R47" s="813"/>
      <c r="S47" s="813"/>
      <c r="T47" s="822"/>
      <c r="U47" s="813"/>
      <c r="V47" s="813"/>
      <c r="W47" s="813"/>
      <c r="X47" s="813"/>
      <c r="Y47" s="813"/>
      <c r="Z47" s="813"/>
      <c r="AA47" s="813"/>
      <c r="AB47" s="813"/>
      <c r="AC47" s="822"/>
      <c r="AD47" s="813"/>
      <c r="AE47" s="813"/>
      <c r="AF47" s="813"/>
      <c r="AG47" s="813"/>
      <c r="AH47" s="813"/>
      <c r="AI47" s="813"/>
      <c r="AJ47" s="813"/>
      <c r="AK47" s="822"/>
      <c r="AL47" s="813"/>
      <c r="AM47" s="813"/>
      <c r="AN47" s="813"/>
      <c r="AO47" s="813"/>
      <c r="AP47" s="813"/>
      <c r="AQ47" s="813"/>
      <c r="AR47" s="813"/>
      <c r="AS47" s="813"/>
      <c r="AT47" s="813"/>
      <c r="AU47" s="813"/>
      <c r="AV47" s="813"/>
      <c r="AW47" s="813"/>
      <c r="AX47" s="813"/>
      <c r="AY47" s="813"/>
      <c r="AZ47" s="813"/>
      <c r="BA47" s="813"/>
      <c r="BB47" s="813"/>
      <c r="BC47" s="813"/>
      <c r="BD47" s="813"/>
      <c r="BE47" s="813"/>
      <c r="BF47" s="813"/>
      <c r="BG47" s="813"/>
      <c r="BH47" s="813"/>
      <c r="BI47" s="813"/>
      <c r="BJ47" s="813"/>
      <c r="BK47" s="813"/>
      <c r="BL47" s="813"/>
      <c r="BM47" s="813"/>
      <c r="BN47" s="813"/>
      <c r="BO47" s="813"/>
      <c r="BP47" s="813"/>
      <c r="BQ47" s="813"/>
      <c r="BR47" s="813"/>
      <c r="BS47" s="813"/>
      <c r="BT47" s="813"/>
      <c r="BU47" s="813"/>
      <c r="BV47" s="813"/>
      <c r="BW47" s="813"/>
      <c r="BX47" s="813"/>
      <c r="BY47" s="813"/>
      <c r="BZ47" s="813"/>
      <c r="CA47" s="813"/>
      <c r="CB47" s="813"/>
      <c r="CC47" s="813"/>
      <c r="CD47" s="813"/>
      <c r="CE47" s="822"/>
      <c r="CF47" s="813"/>
      <c r="CQ47" s="813"/>
      <c r="CR47" s="822"/>
      <c r="CS47" s="813"/>
      <c r="DA47" s="813"/>
      <c r="DB47" s="822"/>
      <c r="DC47" s="813"/>
      <c r="DJ47" s="813"/>
      <c r="DK47" s="822"/>
      <c r="DL47" s="813"/>
      <c r="DW47" s="813"/>
      <c r="DX47" s="822"/>
      <c r="DY47" s="813"/>
      <c r="EJ47" s="813"/>
      <c r="EK47" s="822"/>
      <c r="EL47" s="813"/>
      <c r="EZ47" s="813"/>
      <c r="FA47" s="822"/>
      <c r="FB47" s="813"/>
      <c r="FO47" s="813"/>
      <c r="FP47" s="822"/>
      <c r="FQ47" s="813"/>
      <c r="FR47" s="813"/>
      <c r="FS47" s="813"/>
      <c r="FT47" s="813"/>
      <c r="FU47" s="813"/>
      <c r="FV47" s="813"/>
      <c r="FW47" s="813"/>
      <c r="FX47" s="813"/>
      <c r="FY47" s="813"/>
      <c r="FZ47" s="813"/>
      <c r="GA47" s="813"/>
      <c r="GB47" s="813"/>
      <c r="GC47" s="822"/>
      <c r="GD47" s="813"/>
      <c r="GE47" s="813"/>
      <c r="GF47" s="813"/>
      <c r="GG47" s="813"/>
      <c r="GH47" s="813"/>
      <c r="GI47" s="813"/>
      <c r="GJ47" s="813"/>
      <c r="GK47" s="813"/>
      <c r="GL47" s="813"/>
      <c r="GM47" s="813"/>
      <c r="GN47" s="813"/>
      <c r="GO47" s="813"/>
      <c r="GP47" s="822"/>
      <c r="GQ47" s="813"/>
      <c r="HB47" s="813"/>
      <c r="HC47" s="822"/>
      <c r="HD47" s="813"/>
      <c r="HO47" s="813"/>
      <c r="HP47" s="822"/>
      <c r="HQ47" s="813"/>
      <c r="HR47" s="813"/>
      <c r="HS47" s="813"/>
      <c r="HT47" s="813"/>
      <c r="HU47" s="813"/>
      <c r="HV47" s="813"/>
      <c r="HW47" s="813"/>
      <c r="HX47" s="813"/>
      <c r="HY47" s="813"/>
      <c r="HZ47" s="813"/>
      <c r="IA47" s="813"/>
      <c r="IB47" s="813"/>
      <c r="IC47" s="813"/>
      <c r="ID47" s="813"/>
      <c r="IE47" s="822"/>
      <c r="IF47" s="813"/>
      <c r="IR47" s="813"/>
      <c r="IS47" s="822"/>
      <c r="IT47" s="813"/>
      <c r="JR47" s="813"/>
      <c r="JS47" s="822"/>
      <c r="JT47" s="813"/>
      <c r="JU47" s="813"/>
      <c r="JV47" s="813"/>
      <c r="JW47" s="813"/>
      <c r="JX47" s="813"/>
      <c r="JY47" s="813"/>
      <c r="JZ47" s="813"/>
      <c r="KA47" s="813"/>
      <c r="KB47" s="813"/>
      <c r="KC47" s="813"/>
      <c r="KD47" s="813"/>
      <c r="KE47" s="813"/>
      <c r="KF47" s="822"/>
      <c r="KG47" s="813"/>
      <c r="KV47" s="813"/>
      <c r="KW47" s="822"/>
      <c r="KX47" s="813"/>
      <c r="LU47" s="813"/>
      <c r="LV47" s="822"/>
      <c r="LW47" s="813"/>
      <c r="MI47" s="813"/>
      <c r="MJ47" s="822"/>
      <c r="MK47" s="813"/>
      <c r="ML47" s="813"/>
      <c r="MM47" s="813"/>
      <c r="MN47" s="813"/>
      <c r="MO47" s="813"/>
      <c r="MP47" s="822"/>
      <c r="MQ47" s="813"/>
      <c r="MS47" s="570" t="s">
        <v>268</v>
      </c>
      <c r="MT47" s="570">
        <v>0.29395001172531221</v>
      </c>
      <c r="MU47" s="570"/>
      <c r="MY47" s="813"/>
      <c r="MZ47" s="822"/>
      <c r="NA47" s="813"/>
      <c r="NB47" s="813"/>
      <c r="NC47" s="820"/>
      <c r="ND47" s="813"/>
      <c r="NE47" s="813"/>
      <c r="NF47" s="813"/>
      <c r="NG47" s="813"/>
      <c r="NH47" s="813"/>
      <c r="NI47" s="822"/>
      <c r="NJ47" s="813"/>
    </row>
    <row r="48" spans="1:374" x14ac:dyDescent="0.3">
      <c r="MS48" s="371"/>
      <c r="MT48" s="371"/>
      <c r="MU48" s="371"/>
    </row>
    <row r="49" spans="357:359" x14ac:dyDescent="0.3">
      <c r="MS49" s="578" t="s">
        <v>117</v>
      </c>
      <c r="MT49" s="886">
        <v>2130076310</v>
      </c>
      <c r="MU49" s="886"/>
    </row>
    <row r="51" spans="357:359" x14ac:dyDescent="0.3">
      <c r="MS51" s="1" t="s">
        <v>445</v>
      </c>
      <c r="MT51" s="903">
        <f>MT40-MT28</f>
        <v>-1769463.8792606294</v>
      </c>
    </row>
  </sheetData>
  <mergeCells count="111">
    <mergeCell ref="MT35:MU35"/>
    <mergeCell ref="MT49:MU49"/>
    <mergeCell ref="F25:G25"/>
    <mergeCell ref="H25:J25"/>
    <mergeCell ref="K25:M25"/>
    <mergeCell ref="N25:P25"/>
    <mergeCell ref="B31:E32"/>
    <mergeCell ref="MT34:MU34"/>
    <mergeCell ref="MT4:MU4"/>
    <mergeCell ref="MW4:MX4"/>
    <mergeCell ref="AM21:CC21"/>
    <mergeCell ref="BS22:BU22"/>
    <mergeCell ref="BS23:BU23"/>
    <mergeCell ref="F24:G24"/>
    <mergeCell ref="H24:J24"/>
    <mergeCell ref="K24:M24"/>
    <mergeCell ref="N24:P24"/>
    <mergeCell ref="LO3:LP3"/>
    <mergeCell ref="LQ3:LR3"/>
    <mergeCell ref="LS3:LT3"/>
    <mergeCell ref="LZ3:MB3"/>
    <mergeCell ref="MC3:ME3"/>
    <mergeCell ref="MF3:MH3"/>
    <mergeCell ref="LC3:LD3"/>
    <mergeCell ref="LE3:LF3"/>
    <mergeCell ref="LG3:LH3"/>
    <mergeCell ref="LI3:LJ3"/>
    <mergeCell ref="LK3:LL3"/>
    <mergeCell ref="LM3:LN3"/>
    <mergeCell ref="JO3:JQ3"/>
    <mergeCell ref="KL3:KM3"/>
    <mergeCell ref="KN3:KO3"/>
    <mergeCell ref="KP3:KQ3"/>
    <mergeCell ref="KR3:KS3"/>
    <mergeCell ref="KT3:KU3"/>
    <mergeCell ref="JC3:JD3"/>
    <mergeCell ref="JE3:JF3"/>
    <mergeCell ref="JG3:JH3"/>
    <mergeCell ref="JI3:JJ3"/>
    <mergeCell ref="JK3:JL3"/>
    <mergeCell ref="JM3:JN3"/>
    <mergeCell ref="IJ3:IK3"/>
    <mergeCell ref="IL3:IM3"/>
    <mergeCell ref="IN3:IO3"/>
    <mergeCell ref="IP3:IQ3"/>
    <mergeCell ref="IY3:IZ3"/>
    <mergeCell ref="JA3:JB3"/>
    <mergeCell ref="GG3:GJ3"/>
    <mergeCell ref="GK3:GN3"/>
    <mergeCell ref="GT3:GW3"/>
    <mergeCell ref="GX3:HA3"/>
    <mergeCell ref="HG3:HJ3"/>
    <mergeCell ref="HK3:HN3"/>
    <mergeCell ref="ES3:EV3"/>
    <mergeCell ref="EW3:EY3"/>
    <mergeCell ref="FF3:FI3"/>
    <mergeCell ref="FJ3:FN3"/>
    <mergeCell ref="FT3:FW3"/>
    <mergeCell ref="FX3:GA3"/>
    <mergeCell ref="DH3:DI3"/>
    <mergeCell ref="DO3:DR3"/>
    <mergeCell ref="DS3:DV3"/>
    <mergeCell ref="EB3:EE3"/>
    <mergeCell ref="EF3:EI3"/>
    <mergeCell ref="EO3:ER3"/>
    <mergeCell ref="CB3:CC3"/>
    <mergeCell ref="CI3:CL3"/>
    <mergeCell ref="CM3:CP3"/>
    <mergeCell ref="CV3:CW3"/>
    <mergeCell ref="CX3:CZ3"/>
    <mergeCell ref="DF3:DG3"/>
    <mergeCell ref="BG3:BI3"/>
    <mergeCell ref="BK3:BM3"/>
    <mergeCell ref="BO3:BQ3"/>
    <mergeCell ref="BS3:BU3"/>
    <mergeCell ref="BV3:BX3"/>
    <mergeCell ref="BY3:CA3"/>
    <mergeCell ref="NB1:NG2"/>
    <mergeCell ref="F3:G3"/>
    <mergeCell ref="H3:J3"/>
    <mergeCell ref="K3:M3"/>
    <mergeCell ref="N3:P3"/>
    <mergeCell ref="Q3:R3"/>
    <mergeCell ref="AR3:AS3"/>
    <mergeCell ref="AU3:AW3"/>
    <mergeCell ref="AY3:BA3"/>
    <mergeCell ref="BC3:BE3"/>
    <mergeCell ref="JU1:KD2"/>
    <mergeCell ref="KH1:KU2"/>
    <mergeCell ref="KY1:LT2"/>
    <mergeCell ref="LX1:MH2"/>
    <mergeCell ref="ML1:MN2"/>
    <mergeCell ref="MR1:MX2"/>
    <mergeCell ref="GD1:GO1"/>
    <mergeCell ref="GQ1:HB1"/>
    <mergeCell ref="HD1:HO1"/>
    <mergeCell ref="HR1:IC2"/>
    <mergeCell ref="IG1:IQ2"/>
    <mergeCell ref="IU1:JQ1"/>
    <mergeCell ref="DC1:DJ1"/>
    <mergeCell ref="DL1:DW1"/>
    <mergeCell ref="DZ1:EI1"/>
    <mergeCell ref="EM1:EY1"/>
    <mergeCell ref="FB1:FO1"/>
    <mergeCell ref="FQ1:GB1"/>
    <mergeCell ref="A1:R1"/>
    <mergeCell ref="W1:AA1"/>
    <mergeCell ref="AE1:AI1"/>
    <mergeCell ref="AL1:CC1"/>
    <mergeCell ref="CF1:CQ1"/>
    <mergeCell ref="CS1:DA1"/>
  </mergeCells>
  <conditionalFormatting sqref="AL3:CD4">
    <cfRule type="cellIs" dxfId="23" priority="5" operator="lessThan">
      <formula>0</formula>
    </cfRule>
  </conditionalFormatting>
  <conditionalFormatting sqref="AL1:CE1 JT1:JU1 KE1:KH1 KV1:KY1 LU1:LV1 LX1 AL2 AN2:AQ2 BV2:CD2 JT2 KE2:KG2 LU2 KV2:KX27 CE2:CE47 LV2:LV47 JT3:KJ3 KL3 KN3 KP3 LC3:LI3 LK3 LO3:LU3 LA3:LB4 JT4 JV4:KF4 LC4:LU4 KH4:KK27 KG4:KG28 AM5:AQ5 BV5:CC5 CD5:CD24 KY5:KZ27 AL5:AL47 AM6:CC6 KD6:KF26 JT6:KC47 AP7:BS10 BT7:BU11 LO7:LU28 AP11:BN11 BP11:BS11 AP12:BU20 AG19:AI19 AM26:CD47 KM27 KO27 KQ27:KS27 KF27:KF32 KD27:KE47 LW28:MH28 KG29:KL29 KN29:KX29 KZ29:LT29 LX29:MH43 LU29:LU47 LW29:LW47 KZ30:LB30 LD30:LT30 KG30:KG32 KV30:KX32 KH30:KL43 KN30:KU43 KY31:LT33 KF34:KG47 KV34:KX47">
    <cfRule type="cellIs" dxfId="22" priority="24" operator="lessThan">
      <formula>0</formula>
    </cfRule>
  </conditionalFormatting>
  <conditionalFormatting sqref="AM7:AO20">
    <cfRule type="cellIs" dxfId="21" priority="18" operator="lessThan">
      <formula>0</formula>
    </cfRule>
  </conditionalFormatting>
  <conditionalFormatting sqref="AM22:BS23">
    <cfRule type="cellIs" dxfId="20" priority="9" operator="lessThan">
      <formula>0</formula>
    </cfRule>
  </conditionalFormatting>
  <conditionalFormatting sqref="BV7:CC20">
    <cfRule type="cellIs" dxfId="19" priority="3" operator="lessThan">
      <formula>0</formula>
    </cfRule>
  </conditionalFormatting>
  <conditionalFormatting sqref="BY22:CC23">
    <cfRule type="cellIs" dxfId="18" priority="4" operator="lessThan">
      <formula>0</formula>
    </cfRule>
  </conditionalFormatting>
  <conditionalFormatting sqref="HY4 HY6:HY25">
    <cfRule type="cellIs" dxfId="17" priority="23" operator="lessThan">
      <formula>0</formula>
    </cfRule>
  </conditionalFormatting>
  <conditionalFormatting sqref="IW4">
    <cfRule type="cellIs" dxfId="16" priority="21" operator="lessThan">
      <formula>0</formula>
    </cfRule>
  </conditionalFormatting>
  <conditionalFormatting sqref="JT5:KF5">
    <cfRule type="cellIs" dxfId="15" priority="8" operator="lessThan">
      <formula>0</formula>
    </cfRule>
  </conditionalFormatting>
  <conditionalFormatting sqref="KL4:KU26">
    <cfRule type="cellIs" dxfId="14" priority="10" operator="lessThan">
      <formula>0</formula>
    </cfRule>
  </conditionalFormatting>
  <conditionalFormatting sqref="KT3">
    <cfRule type="cellIs" dxfId="13" priority="19" operator="lessThan">
      <formula>0</formula>
    </cfRule>
  </conditionalFormatting>
  <conditionalFormatting sqref="KT28:LN28">
    <cfRule type="cellIs" dxfId="12" priority="7" operator="lessThan">
      <formula>0</formula>
    </cfRule>
  </conditionalFormatting>
  <conditionalFormatting sqref="KU27">
    <cfRule type="cellIs" dxfId="11" priority="11" operator="lessThan">
      <formula>0</formula>
    </cfRule>
  </conditionalFormatting>
  <conditionalFormatting sqref="KY3:KZ3 KZ4">
    <cfRule type="cellIs" dxfId="10" priority="20" operator="lessThan">
      <formula>0</formula>
    </cfRule>
  </conditionalFormatting>
  <conditionalFormatting sqref="LA7:LN27">
    <cfRule type="cellIs" dxfId="9" priority="6" operator="lessThan">
      <formula>0</formula>
    </cfRule>
  </conditionalFormatting>
  <conditionalFormatting sqref="LA5:LU6">
    <cfRule type="cellIs" dxfId="8" priority="22" operator="lessThan">
      <formula>0</formula>
    </cfRule>
  </conditionalFormatting>
  <conditionalFormatting sqref="LZ3:LZ4">
    <cfRule type="cellIs" dxfId="7" priority="17" operator="lessThan">
      <formula>0</formula>
    </cfRule>
  </conditionalFormatting>
  <conditionalFormatting sqref="MA4:MB4">
    <cfRule type="cellIs" dxfId="6" priority="16" operator="lessThan">
      <formula>0</formula>
    </cfRule>
  </conditionalFormatting>
  <conditionalFormatting sqref="MC3:MC4">
    <cfRule type="cellIs" dxfId="5" priority="15" operator="lessThan">
      <formula>0</formula>
    </cfRule>
  </conditionalFormatting>
  <conditionalFormatting sqref="MD4:ME4">
    <cfRule type="cellIs" dxfId="4" priority="14" operator="lessThan">
      <formula>0</formula>
    </cfRule>
  </conditionalFormatting>
  <conditionalFormatting sqref="MF3:MF4">
    <cfRule type="cellIs" dxfId="3" priority="13" operator="lessThan">
      <formula>0</formula>
    </cfRule>
  </conditionalFormatting>
  <conditionalFormatting sqref="MG4:MH4">
    <cfRule type="cellIs" dxfId="2" priority="12" operator="lessThan">
      <formula>0</formula>
    </cfRule>
  </conditionalFormatting>
  <conditionalFormatting sqref="ML1">
    <cfRule type="cellIs" dxfId="1" priority="2" operator="lessThan">
      <formula>0</formula>
    </cfRule>
  </conditionalFormatting>
  <conditionalFormatting sqref="ML4:MN4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59E95-83A0-4516-84FE-D9BF99FC8E03}">
  <sheetPr>
    <tabColor theme="3"/>
  </sheetPr>
  <dimension ref="A1:KA46"/>
  <sheetViews>
    <sheetView zoomScale="85" zoomScaleNormal="85" workbookViewId="0">
      <selection activeCell="I35" sqref="I35"/>
    </sheetView>
  </sheetViews>
  <sheetFormatPr defaultColWidth="9" defaultRowHeight="16.5" x14ac:dyDescent="0.3"/>
  <cols>
    <col min="1" max="1" width="4.125" style="1" customWidth="1"/>
    <col min="2" max="2" width="34.5" style="1" customWidth="1"/>
    <col min="3" max="3" width="21.875" style="1" bestFit="1" customWidth="1"/>
    <col min="4" max="4" width="12.625" style="1" customWidth="1"/>
    <col min="5" max="5" width="13.125" style="1" customWidth="1"/>
    <col min="6" max="6" width="3.625" style="1" customWidth="1"/>
    <col min="7" max="7" width="3.625" style="597" customWidth="1"/>
    <col min="8" max="9" width="3.625" style="1" customWidth="1"/>
    <col min="10" max="10" width="8.625" style="1" customWidth="1"/>
    <col min="11" max="11" width="33" style="1" customWidth="1"/>
    <col min="12" max="12" width="17.625" style="1" bestFit="1" customWidth="1"/>
    <col min="13" max="15" width="12.625" style="1" customWidth="1"/>
    <col min="16" max="16" width="15.5" style="1" customWidth="1"/>
    <col min="17" max="17" width="13.125" style="1" customWidth="1"/>
    <col min="18" max="18" width="3.625" style="1" customWidth="1"/>
    <col min="19" max="19" width="3.625" style="597" customWidth="1"/>
    <col min="20" max="21" width="3.625" style="1" customWidth="1"/>
    <col min="22" max="22" width="8.625" style="1" customWidth="1"/>
    <col min="23" max="23" width="30.625" style="1" bestFit="1" customWidth="1"/>
    <col min="24" max="24" width="16" style="1" customWidth="1"/>
    <col min="25" max="25" width="10" style="1" customWidth="1"/>
    <col min="26" max="26" width="3.625" style="1" customWidth="1"/>
    <col min="27" max="27" width="3.625" style="597" customWidth="1"/>
    <col min="28" max="28" width="3.625" style="1" customWidth="1"/>
    <col min="29" max="30" width="8.625" style="1" customWidth="1"/>
    <col min="31" max="31" width="33.5" style="1" customWidth="1"/>
    <col min="32" max="32" width="14.5" style="1" customWidth="1"/>
    <col min="33" max="33" width="3.5" style="1" customWidth="1"/>
    <col min="34" max="34" width="3.625" style="597" customWidth="1"/>
    <col min="35" max="36" width="3.625" style="1" customWidth="1"/>
    <col min="37" max="37" width="57.125" style="1" customWidth="1"/>
    <col min="38" max="38" width="11.625" style="1" customWidth="1"/>
    <col min="39" max="39" width="3.625" style="1" customWidth="1"/>
    <col min="40" max="40" width="3.625" style="597" customWidth="1"/>
    <col min="41" max="42" width="3.625" style="1" customWidth="1"/>
    <col min="43" max="43" width="8.625" style="1" customWidth="1"/>
    <col min="44" max="44" width="30.625" style="1" bestFit="1" customWidth="1"/>
    <col min="45" max="45" width="14.5" style="1" customWidth="1"/>
    <col min="46" max="46" width="17.625" style="1" bestFit="1" customWidth="1"/>
    <col min="47" max="47" width="19.625" style="1" customWidth="1"/>
    <col min="48" max="48" width="15" style="1" customWidth="1"/>
    <col min="49" max="49" width="9.75" style="1" bestFit="1" customWidth="1"/>
    <col min="50" max="50" width="17.125" style="1" customWidth="1"/>
    <col min="51" max="52" width="0" style="1" hidden="1" customWidth="1"/>
    <col min="53" max="53" width="3.625" style="1" customWidth="1"/>
    <col min="54" max="54" width="3.625" style="597" customWidth="1"/>
    <col min="55" max="55" width="3.625" style="1" customWidth="1"/>
    <col min="56" max="56" width="4.125" style="1" bestFit="1" customWidth="1"/>
    <col min="57" max="57" width="31.625" style="1" bestFit="1" customWidth="1"/>
    <col min="58" max="58" width="11.625" style="1" bestFit="1" customWidth="1"/>
    <col min="59" max="59" width="13.125" style="1" bestFit="1" customWidth="1"/>
    <col min="60" max="60" width="3.625" style="1" customWidth="1"/>
    <col min="61" max="61" width="3.625" style="597" customWidth="1"/>
    <col min="62" max="63" width="3.625" style="1" customWidth="1"/>
    <col min="64" max="64" width="8.625" style="1" customWidth="1"/>
    <col min="65" max="65" width="33.625" style="1" customWidth="1"/>
    <col min="66" max="66" width="13.125" style="1" customWidth="1"/>
    <col min="67" max="67" width="18" style="1" customWidth="1"/>
    <col min="68" max="69" width="14.625" style="1" customWidth="1"/>
    <col min="70" max="70" width="15.5" style="1" bestFit="1" customWidth="1"/>
    <col min="71" max="71" width="14.625" style="1" customWidth="1"/>
    <col min="72" max="72" width="3.625" style="1" customWidth="1"/>
    <col min="73" max="73" width="3.625" style="597" customWidth="1"/>
    <col min="74" max="74" width="3.625" style="1" customWidth="1"/>
    <col min="75" max="75" width="4.375" style="1" customWidth="1"/>
    <col min="76" max="76" width="15.5" style="1" bestFit="1" customWidth="1"/>
    <col min="77" max="77" width="12.625" style="1" customWidth="1"/>
    <col min="78" max="78" width="15.5" style="1" bestFit="1" customWidth="1"/>
    <col min="79" max="82" width="13.625" style="1" customWidth="1"/>
    <col min="83" max="83" width="3.625" style="1" customWidth="1"/>
    <col min="84" max="84" width="3.625" style="597" customWidth="1"/>
    <col min="85" max="86" width="3.625" style="1" customWidth="1"/>
    <col min="87" max="87" width="8.625" style="1" customWidth="1"/>
    <col min="88" max="88" width="31.125" style="1" customWidth="1"/>
    <col min="89" max="92" width="14.125" style="1" customWidth="1"/>
    <col min="93" max="93" width="15.5" style="1" bestFit="1" customWidth="1"/>
    <col min="94" max="95" width="14.125" style="1" customWidth="1"/>
    <col min="96" max="96" width="3.625" style="1" customWidth="1"/>
    <col min="97" max="97" width="3.625" style="597" customWidth="1"/>
    <col min="98" max="98" width="3.625" style="1" customWidth="1"/>
    <col min="99" max="99" width="4.25" style="1" customWidth="1"/>
    <col min="100" max="100" width="24.25" style="1" bestFit="1" customWidth="1"/>
    <col min="101" max="104" width="11.5" style="1" customWidth="1"/>
    <col min="105" max="105" width="13.625" style="1" bestFit="1" customWidth="1"/>
    <col min="106" max="107" width="14.25" style="1" bestFit="1" customWidth="1"/>
    <col min="108" max="108" width="3.625" style="1" customWidth="1"/>
    <col min="109" max="109" width="3.625" style="597" customWidth="1"/>
    <col min="110" max="111" width="3.625" style="1" customWidth="1"/>
    <col min="112" max="112" width="8.625" style="1" customWidth="1"/>
    <col min="113" max="113" width="30.125" style="1" customWidth="1"/>
    <col min="114" max="114" width="11.625" style="1" customWidth="1"/>
    <col min="115" max="115" width="13.625" style="1" customWidth="1"/>
    <col min="116" max="116" width="14.5" style="1" customWidth="1"/>
    <col min="117" max="117" width="13.625" style="1" customWidth="1"/>
    <col min="118" max="118" width="11.625" style="1" customWidth="1"/>
    <col min="119" max="119" width="13.625" style="1" customWidth="1"/>
    <col min="120" max="120" width="14.625" style="1" customWidth="1"/>
    <col min="121" max="121" width="11.625" style="1" customWidth="1"/>
    <col min="122" max="122" width="13.5" style="1" customWidth="1"/>
    <col min="123" max="123" width="3.625" style="1" customWidth="1"/>
    <col min="124" max="124" width="3.625" style="597" customWidth="1"/>
    <col min="125" max="126" width="3.625" style="1" customWidth="1"/>
    <col min="127" max="127" width="8.625" style="1" customWidth="1"/>
    <col min="128" max="128" width="33.125" style="1" customWidth="1"/>
    <col min="129" max="129" width="14.625" style="1" customWidth="1"/>
    <col min="130" max="130" width="13.75" style="1" bestFit="1" customWidth="1"/>
    <col min="131" max="131" width="13.5" style="1" customWidth="1"/>
    <col min="132" max="132" width="3.625" style="1" customWidth="1"/>
    <col min="133" max="133" width="3.625" style="597" customWidth="1"/>
    <col min="134" max="134" width="3.625" style="1" customWidth="1"/>
    <col min="135" max="135" width="4.125" style="1" customWidth="1"/>
    <col min="136" max="136" width="12.625" style="1" customWidth="1"/>
    <col min="137" max="137" width="13.625" style="1" bestFit="1" customWidth="1"/>
    <col min="138" max="138" width="11.5" style="1" customWidth="1"/>
    <col min="139" max="139" width="13.625" style="1" bestFit="1" customWidth="1"/>
    <col min="140" max="140" width="3.625" style="1" customWidth="1"/>
    <col min="141" max="141" width="3.625" style="597" customWidth="1"/>
    <col min="142" max="143" width="3.625" style="1" customWidth="1"/>
    <col min="144" max="144" width="8.625" style="1" customWidth="1"/>
    <col min="145" max="145" width="30.125" style="1" customWidth="1"/>
    <col min="146" max="146" width="12.625" style="1" customWidth="1"/>
    <col min="147" max="147" width="13.625" style="1" bestFit="1" customWidth="1"/>
    <col min="148" max="150" width="12.625" style="1" customWidth="1"/>
    <col min="151" max="151" width="14.25" style="1" bestFit="1" customWidth="1"/>
    <col min="152" max="152" width="13.625" style="1" customWidth="1"/>
    <col min="153" max="154" width="12.625" style="1" customWidth="1"/>
    <col min="155" max="155" width="3.625" style="1" customWidth="1"/>
    <col min="156" max="156" width="3.625" style="597" customWidth="1"/>
    <col min="157" max="157" width="3.625" style="1" customWidth="1"/>
    <col min="158" max="158" width="4.75" style="1" customWidth="1"/>
    <col min="159" max="159" width="29.125" style="1" customWidth="1"/>
    <col min="160" max="160" width="18.625" style="1" customWidth="1"/>
    <col min="161" max="161" width="3.625" style="1" customWidth="1"/>
    <col min="162" max="162" width="3.625" style="597" customWidth="1"/>
    <col min="163" max="164" width="3.625" style="1" customWidth="1"/>
    <col min="165" max="165" width="10" style="1" customWidth="1"/>
    <col min="166" max="166" width="35" style="1" customWidth="1"/>
    <col min="167" max="167" width="10.625" style="1" customWidth="1"/>
    <col min="168" max="168" width="17.625" style="1" customWidth="1"/>
    <col min="169" max="169" width="13.625" style="1" customWidth="1"/>
    <col min="170" max="170" width="3.625" style="1" customWidth="1"/>
    <col min="171" max="171" width="3.625" style="597" customWidth="1"/>
    <col min="172" max="172" width="3.375" style="1" customWidth="1"/>
    <col min="173" max="173" width="4.25" style="1" bestFit="1" customWidth="1"/>
    <col min="174" max="174" width="8.625" style="1" customWidth="1"/>
    <col min="175" max="175" width="33" style="1" customWidth="1"/>
    <col min="176" max="176" width="15.125" style="1" bestFit="1" customWidth="1"/>
    <col min="177" max="178" width="15.5" style="1" bestFit="1" customWidth="1"/>
    <col min="179" max="179" width="13.625" style="1" bestFit="1" customWidth="1"/>
    <col min="180" max="180" width="14.25" style="1" bestFit="1" customWidth="1"/>
    <col min="181" max="181" width="14.125" style="1" bestFit="1" customWidth="1"/>
    <col min="182" max="182" width="14.625" style="1" bestFit="1" customWidth="1"/>
    <col min="183" max="183" width="15.625" style="1" bestFit="1" customWidth="1"/>
    <col min="184" max="184" width="13.5" style="1" customWidth="1"/>
    <col min="185" max="185" width="2.625" style="1" customWidth="1"/>
    <col min="186" max="186" width="3.625" style="597" customWidth="1"/>
    <col min="187" max="187" width="3.625" style="1" customWidth="1"/>
    <col min="188" max="188" width="4.25" style="1" bestFit="1" customWidth="1"/>
    <col min="189" max="189" width="8.625" style="1" customWidth="1"/>
    <col min="190" max="190" width="33" style="1" customWidth="1"/>
    <col min="191" max="198" width="14.5" style="1" customWidth="1"/>
    <col min="199" max="199" width="17.625" style="1" bestFit="1" customWidth="1"/>
    <col min="200" max="200" width="4.125" style="1" customWidth="1"/>
    <col min="201" max="201" width="3.625" style="597" customWidth="1"/>
    <col min="202" max="203" width="3.625" style="1" customWidth="1"/>
    <col min="204" max="204" width="8.625" style="1" customWidth="1"/>
    <col min="205" max="205" width="30.5" style="1" customWidth="1"/>
    <col min="206" max="206" width="14.125" style="1" customWidth="1"/>
    <col min="207" max="207" width="15.625" style="1" bestFit="1" customWidth="1"/>
    <col min="208" max="208" width="17.625" style="1" customWidth="1"/>
    <col min="209" max="209" width="13.625" style="1" customWidth="1"/>
    <col min="210" max="210" width="15.625" style="1" bestFit="1" customWidth="1"/>
    <col min="211" max="211" width="13.625" style="1" customWidth="1"/>
    <col min="212" max="212" width="2.625" style="1" customWidth="1"/>
    <col min="213" max="213" width="3.625" style="597" customWidth="1"/>
    <col min="214" max="214" width="3.625" style="1" customWidth="1"/>
    <col min="215" max="216" width="13.625" style="1" customWidth="1"/>
    <col min="217" max="217" width="15.5" style="1" bestFit="1" customWidth="1"/>
    <col min="218" max="218" width="13.625" style="1" customWidth="1"/>
    <col min="219" max="219" width="15.5" style="1" bestFit="1" customWidth="1"/>
    <col min="220" max="220" width="9.625" style="1" customWidth="1"/>
    <col min="221" max="221" width="2.625" style="1" customWidth="1"/>
    <col min="222" max="222" width="3.625" style="597" customWidth="1"/>
    <col min="223" max="223" width="3.625" style="1" customWidth="1"/>
    <col min="224" max="224" width="8.5" style="1" customWidth="1"/>
    <col min="225" max="225" width="8.625" style="1" customWidth="1"/>
    <col min="226" max="226" width="28.75" style="1" bestFit="1" customWidth="1"/>
    <col min="227" max="227" width="17.625" style="1" bestFit="1" customWidth="1"/>
    <col min="228" max="228" width="19.25" style="1" bestFit="1" customWidth="1"/>
    <col min="229" max="229" width="16.625" style="1" customWidth="1"/>
    <col min="230" max="230" width="10.125" style="1" customWidth="1"/>
    <col min="231" max="231" width="9.625" style="1" customWidth="1"/>
    <col min="232" max="232" width="14.5" style="1" customWidth="1"/>
    <col min="233" max="233" width="3.625" style="1" customWidth="1"/>
    <col min="234" max="234" width="3.625" style="597" customWidth="1"/>
    <col min="235" max="235" width="3.625" style="1" customWidth="1"/>
    <col min="236" max="236" width="13.5" style="1" bestFit="1" customWidth="1"/>
    <col min="237" max="237" width="14.625" style="1" bestFit="1" customWidth="1"/>
    <col min="238" max="238" width="15" style="1" bestFit="1" customWidth="1"/>
    <col min="239" max="239" width="9.125" style="1" bestFit="1" customWidth="1"/>
    <col min="240" max="240" width="23" style="1" bestFit="1" customWidth="1"/>
    <col min="241" max="241" width="12.625" style="1" bestFit="1" customWidth="1"/>
    <col min="242" max="243" width="12.125" style="1" bestFit="1" customWidth="1"/>
    <col min="244" max="244" width="8.625" style="1" bestFit="1" customWidth="1"/>
    <col min="245" max="245" width="10.625" style="1" bestFit="1" customWidth="1"/>
    <col min="246" max="246" width="12.125" style="1" bestFit="1" customWidth="1"/>
    <col min="247" max="247" width="3.625" style="597" customWidth="1"/>
    <col min="248" max="248" width="12.625" style="1" bestFit="1" customWidth="1"/>
    <col min="249" max="249" width="4.125" style="1" bestFit="1" customWidth="1"/>
    <col min="250" max="250" width="11.125" style="1" customWidth="1"/>
    <col min="251" max="251" width="28.75" style="1" bestFit="1" customWidth="1"/>
    <col min="252" max="252" width="16.625" style="1" bestFit="1" customWidth="1"/>
    <col min="253" max="253" width="18.125" style="1" bestFit="1" customWidth="1"/>
    <col min="254" max="254" width="13.25" style="1" bestFit="1" customWidth="1"/>
    <col min="255" max="255" width="15.125" style="1" bestFit="1" customWidth="1"/>
    <col min="256" max="256" width="16.625" style="1" bestFit="1" customWidth="1"/>
    <col min="257" max="257" width="15.125" style="1" bestFit="1" customWidth="1"/>
    <col min="258" max="258" width="17.25" style="1" bestFit="1" customWidth="1"/>
    <col min="259" max="259" width="14" style="1" bestFit="1" customWidth="1"/>
    <col min="260" max="260" width="13.25" style="1" bestFit="1" customWidth="1"/>
    <col min="261" max="261" width="16.625" style="1" bestFit="1" customWidth="1"/>
    <col min="262" max="262" width="10.75" style="1" customWidth="1"/>
    <col min="263" max="263" width="9" style="1"/>
    <col min="264" max="264" width="3.625" style="597" customWidth="1"/>
    <col min="265" max="265" width="9" style="1"/>
    <col min="266" max="266" width="10.25" style="1" bestFit="1" customWidth="1"/>
    <col min="267" max="267" width="8.75" style="1" bestFit="1" customWidth="1"/>
    <col min="268" max="268" width="29.625" style="1" customWidth="1"/>
    <col min="269" max="269" width="17.625" style="1" bestFit="1" customWidth="1"/>
    <col min="270" max="270" width="17.875" style="1" customWidth="1"/>
    <col min="271" max="271" width="13.875" style="1" customWidth="1"/>
    <col min="272" max="272" width="7.75" style="1" bestFit="1" customWidth="1"/>
    <col min="273" max="273" width="9.75" style="1" bestFit="1" customWidth="1"/>
    <col min="274" max="276" width="9" style="1"/>
    <col min="277" max="277" width="3.625" style="597" customWidth="1"/>
    <col min="278" max="278" width="9" style="1"/>
    <col min="279" max="279" width="15.25" style="1" customWidth="1"/>
    <col min="280" max="280" width="12.625" style="1" customWidth="1"/>
    <col min="281" max="281" width="11.125" style="1" bestFit="1" customWidth="1"/>
    <col min="282" max="283" width="9" style="1"/>
    <col min="284" max="284" width="18.75" style="1" customWidth="1"/>
    <col min="285" max="286" width="9" style="1"/>
    <col min="287" max="287" width="14.625" style="1" bestFit="1" customWidth="1"/>
    <col min="288" max="16384" width="9" style="1"/>
  </cols>
  <sheetData>
    <row r="1" spans="1:287" x14ac:dyDescent="0.3">
      <c r="A1" s="896" t="s">
        <v>272</v>
      </c>
      <c r="B1" s="896"/>
      <c r="C1" s="896"/>
      <c r="D1" s="896"/>
      <c r="E1" s="896"/>
      <c r="F1" s="598"/>
      <c r="G1" s="599"/>
      <c r="H1" s="598"/>
      <c r="I1" s="897" t="s">
        <v>273</v>
      </c>
      <c r="J1" s="897"/>
      <c r="K1" s="897"/>
      <c r="L1" s="897"/>
      <c r="M1" s="897"/>
      <c r="N1" s="897"/>
      <c r="O1" s="897"/>
      <c r="P1" s="897"/>
      <c r="Q1" s="897"/>
      <c r="R1" s="598"/>
      <c r="S1" s="599"/>
      <c r="T1" s="598"/>
      <c r="U1" s="897" t="s">
        <v>274</v>
      </c>
      <c r="V1" s="897"/>
      <c r="W1" s="897"/>
      <c r="X1" s="897"/>
      <c r="Y1" s="897"/>
      <c r="Z1" s="598"/>
      <c r="AA1" s="599"/>
      <c r="AB1" s="598"/>
      <c r="AC1" s="896" t="s">
        <v>275</v>
      </c>
      <c r="AD1" s="896"/>
      <c r="AE1" s="896"/>
      <c r="AF1" s="896"/>
      <c r="AG1" s="600"/>
      <c r="AH1" s="599"/>
      <c r="AI1" s="598"/>
      <c r="AJ1" s="898" t="s">
        <v>276</v>
      </c>
      <c r="AK1" s="898"/>
      <c r="AL1" s="898"/>
      <c r="AM1" s="191"/>
      <c r="AN1" s="601"/>
      <c r="AO1" s="191"/>
      <c r="AP1" s="899" t="s">
        <v>277</v>
      </c>
      <c r="AQ1" s="899"/>
      <c r="AR1" s="899"/>
      <c r="AS1" s="899"/>
      <c r="AT1" s="899"/>
      <c r="AU1" s="899"/>
      <c r="AV1" s="899"/>
      <c r="AW1" s="899"/>
      <c r="AX1" s="899"/>
      <c r="AY1" s="899"/>
      <c r="AZ1" s="899"/>
      <c r="BA1" s="598"/>
      <c r="BB1" s="599"/>
      <c r="BC1" s="598"/>
      <c r="BD1" s="898" t="s">
        <v>278</v>
      </c>
      <c r="BE1" s="898"/>
      <c r="BF1" s="898"/>
      <c r="BG1" s="898"/>
      <c r="BH1" s="598"/>
      <c r="BI1" s="599"/>
      <c r="BJ1" s="598"/>
      <c r="BK1" s="900" t="s">
        <v>279</v>
      </c>
      <c r="BL1" s="900"/>
      <c r="BM1" s="900"/>
      <c r="BN1" s="900"/>
      <c r="BO1" s="900"/>
      <c r="BP1" s="900"/>
      <c r="BQ1" s="900"/>
      <c r="BR1" s="900"/>
      <c r="BS1" s="900"/>
      <c r="BT1" s="598"/>
      <c r="BU1" s="599"/>
      <c r="BV1" s="598"/>
      <c r="BW1" s="897" t="s">
        <v>280</v>
      </c>
      <c r="BX1" s="897"/>
      <c r="BY1" s="897"/>
      <c r="BZ1" s="897"/>
      <c r="CA1" s="897"/>
      <c r="CB1" s="897"/>
      <c r="CC1" s="897"/>
      <c r="CD1" s="897"/>
      <c r="CE1" s="598"/>
      <c r="CF1" s="599"/>
      <c r="CG1" s="598"/>
      <c r="CH1" s="897" t="s">
        <v>281</v>
      </c>
      <c r="CI1" s="897"/>
      <c r="CJ1" s="897"/>
      <c r="CK1" s="897"/>
      <c r="CL1" s="897"/>
      <c r="CM1" s="897"/>
      <c r="CN1" s="897"/>
      <c r="CO1" s="897"/>
      <c r="CP1" s="897"/>
      <c r="CQ1" s="897"/>
      <c r="CR1" s="598"/>
      <c r="CS1" s="599"/>
      <c r="CT1" s="598"/>
      <c r="CU1" s="897" t="s">
        <v>282</v>
      </c>
      <c r="CV1" s="897"/>
      <c r="CW1" s="897"/>
      <c r="CX1" s="897"/>
      <c r="CY1" s="897"/>
      <c r="CZ1" s="897"/>
      <c r="DA1" s="897"/>
      <c r="DB1" s="897"/>
      <c r="DC1" s="897"/>
      <c r="DD1" s="598"/>
      <c r="DE1" s="599"/>
      <c r="DF1" s="598"/>
      <c r="DG1" s="895" t="s">
        <v>283</v>
      </c>
      <c r="DH1" s="895"/>
      <c r="DI1" s="895"/>
      <c r="DJ1" s="895"/>
      <c r="DK1" s="895"/>
      <c r="DL1" s="895"/>
      <c r="DM1" s="895"/>
      <c r="DN1" s="895"/>
      <c r="DO1" s="895"/>
      <c r="DP1" s="895"/>
      <c r="DQ1" s="895"/>
      <c r="DR1" s="895"/>
      <c r="DS1" s="598"/>
      <c r="DT1" s="599"/>
      <c r="DU1" s="598"/>
      <c r="DV1" s="895" t="s">
        <v>284</v>
      </c>
      <c r="DW1" s="895"/>
      <c r="DX1" s="895"/>
      <c r="DY1" s="895"/>
      <c r="DZ1" s="895"/>
      <c r="EA1" s="895"/>
      <c r="EB1" s="598"/>
      <c r="EC1" s="599"/>
      <c r="ED1" s="598"/>
      <c r="EE1" s="896" t="s">
        <v>285</v>
      </c>
      <c r="EF1" s="896"/>
      <c r="EG1" s="896"/>
      <c r="EH1" s="896"/>
      <c r="EI1" s="896"/>
      <c r="EJ1" s="598"/>
      <c r="EK1" s="599"/>
      <c r="EL1" s="598"/>
      <c r="EM1" s="895" t="s">
        <v>286</v>
      </c>
      <c r="EN1" s="895"/>
      <c r="EO1" s="895"/>
      <c r="EP1" s="895"/>
      <c r="EQ1" s="895"/>
      <c r="ER1" s="895"/>
      <c r="ES1" s="895"/>
      <c r="ET1" s="895"/>
      <c r="EU1" s="895"/>
      <c r="EV1" s="895"/>
      <c r="EW1" s="895"/>
      <c r="EX1" s="895"/>
      <c r="EY1" s="598"/>
      <c r="EZ1" s="599"/>
      <c r="FA1" s="598"/>
      <c r="FB1" s="896" t="s">
        <v>287</v>
      </c>
      <c r="FC1" s="896"/>
      <c r="FD1" s="896"/>
      <c r="FE1" s="598"/>
      <c r="FF1" s="599"/>
      <c r="FG1" s="598"/>
      <c r="FH1" s="895" t="s">
        <v>288</v>
      </c>
      <c r="FI1" s="895"/>
      <c r="FJ1" s="895"/>
      <c r="FK1" s="895"/>
      <c r="FL1" s="895"/>
      <c r="FM1" s="895"/>
      <c r="FN1" s="598"/>
      <c r="FO1" s="601"/>
      <c r="FP1" s="191"/>
      <c r="FQ1" s="897" t="s">
        <v>289</v>
      </c>
      <c r="FR1" s="897"/>
      <c r="FS1" s="897"/>
      <c r="FT1" s="897"/>
      <c r="FU1" s="897"/>
      <c r="FV1" s="897"/>
      <c r="FW1" s="897"/>
      <c r="FX1" s="897"/>
      <c r="FY1" s="897"/>
      <c r="FZ1" s="897"/>
      <c r="GA1" s="897"/>
      <c r="GB1" s="897"/>
      <c r="GC1" s="602"/>
      <c r="GD1" s="601"/>
      <c r="GE1" s="191"/>
      <c r="GF1" s="899" t="s">
        <v>290</v>
      </c>
      <c r="GG1" s="899"/>
      <c r="GH1" s="899"/>
      <c r="GI1" s="899"/>
      <c r="GJ1" s="899"/>
      <c r="GK1" s="899"/>
      <c r="GL1" s="899"/>
      <c r="GM1" s="899"/>
      <c r="GN1" s="899"/>
      <c r="GO1" s="899"/>
      <c r="GP1" s="899"/>
      <c r="GQ1" s="899"/>
      <c r="GR1" s="603"/>
      <c r="GS1" s="601"/>
      <c r="GT1" s="191"/>
      <c r="GU1" s="896" t="s">
        <v>291</v>
      </c>
      <c r="GV1" s="896"/>
      <c r="GW1" s="896"/>
      <c r="GX1" s="896"/>
      <c r="GY1" s="896"/>
      <c r="GZ1" s="896"/>
      <c r="HA1" s="896"/>
      <c r="HB1" s="896"/>
      <c r="HC1" s="896"/>
      <c r="HD1" s="604"/>
      <c r="HE1" s="601"/>
      <c r="HF1" s="191"/>
      <c r="HG1" s="896" t="s">
        <v>292</v>
      </c>
      <c r="HH1" s="896"/>
      <c r="HI1" s="896"/>
      <c r="HJ1" s="896"/>
      <c r="HK1" s="896"/>
      <c r="HL1" s="896"/>
      <c r="HM1" s="604"/>
      <c r="HN1" s="601"/>
      <c r="HO1" s="191"/>
      <c r="HP1" s="897" t="s">
        <v>293</v>
      </c>
      <c r="HQ1" s="897"/>
      <c r="HR1" s="897"/>
      <c r="HS1" s="897"/>
      <c r="HT1" s="897"/>
      <c r="HU1" s="897"/>
      <c r="HV1" s="897"/>
      <c r="HW1" s="897"/>
      <c r="HX1" s="897"/>
      <c r="HY1" s="598"/>
      <c r="HZ1" s="599"/>
      <c r="IA1" s="598"/>
      <c r="IB1" s="898" t="s">
        <v>294</v>
      </c>
      <c r="IC1" s="898"/>
      <c r="ID1" s="898"/>
      <c r="IE1" s="898"/>
      <c r="IF1" s="898"/>
      <c r="IG1" s="898"/>
      <c r="IH1" s="898"/>
      <c r="II1" s="898"/>
      <c r="IJ1" s="898"/>
      <c r="IK1" s="898"/>
      <c r="IL1" s="598"/>
      <c r="IM1" s="599"/>
      <c r="IN1" s="598"/>
      <c r="IO1" s="898" t="s">
        <v>295</v>
      </c>
      <c r="IP1" s="898"/>
      <c r="IQ1" s="898"/>
      <c r="IR1" s="898"/>
      <c r="IS1" s="898"/>
      <c r="IT1" s="898"/>
      <c r="IU1" s="898"/>
      <c r="IV1" s="898"/>
      <c r="IW1" s="898"/>
      <c r="IX1" s="898"/>
      <c r="IY1" s="898"/>
      <c r="IZ1" s="898"/>
      <c r="JA1" s="898"/>
      <c r="JB1" s="898"/>
      <c r="JC1" s="15"/>
      <c r="JD1" s="605"/>
      <c r="JE1" s="15"/>
      <c r="JF1" s="897" t="s">
        <v>296</v>
      </c>
      <c r="JG1" s="897"/>
      <c r="JH1" s="897"/>
      <c r="JI1" s="897"/>
      <c r="JJ1" s="897"/>
      <c r="JK1" s="897"/>
      <c r="JL1" s="897"/>
      <c r="JM1" s="897"/>
      <c r="JN1" s="897"/>
      <c r="JO1" s="15"/>
      <c r="JP1" s="15"/>
      <c r="JQ1" s="605"/>
      <c r="JR1" s="598"/>
      <c r="JS1" s="853" t="s">
        <v>446</v>
      </c>
    </row>
    <row r="2" spans="1:287" ht="99" x14ac:dyDescent="0.3">
      <c r="A2" s="606"/>
      <c r="B2" s="607"/>
      <c r="C2" s="89" t="s">
        <v>297</v>
      </c>
      <c r="D2" s="89" t="s">
        <v>298</v>
      </c>
      <c r="E2" s="89" t="s">
        <v>396</v>
      </c>
      <c r="F2" s="59"/>
      <c r="G2" s="608"/>
      <c r="H2" s="59"/>
      <c r="I2" s="606"/>
      <c r="J2" s="89" t="s">
        <v>299</v>
      </c>
      <c r="K2" s="89" t="s">
        <v>300</v>
      </c>
      <c r="L2" s="89" t="s">
        <v>301</v>
      </c>
      <c r="M2" s="89" t="s">
        <v>302</v>
      </c>
      <c r="N2" s="89" t="s">
        <v>303</v>
      </c>
      <c r="O2" s="89" t="s">
        <v>304</v>
      </c>
      <c r="P2" s="89" t="s">
        <v>305</v>
      </c>
      <c r="Q2" s="89" t="s">
        <v>306</v>
      </c>
      <c r="R2" s="59"/>
      <c r="S2" s="608"/>
      <c r="T2" s="59"/>
      <c r="U2" s="606"/>
      <c r="V2" s="89" t="s">
        <v>299</v>
      </c>
      <c r="W2" s="89" t="s">
        <v>300</v>
      </c>
      <c r="X2" s="89" t="s">
        <v>307</v>
      </c>
      <c r="Y2" s="89" t="s">
        <v>308</v>
      </c>
      <c r="Z2" s="59"/>
      <c r="AA2" s="608"/>
      <c r="AB2" s="59"/>
      <c r="AC2" s="609"/>
      <c r="AD2" s="610" t="s">
        <v>299</v>
      </c>
      <c r="AE2" s="89" t="s">
        <v>300</v>
      </c>
      <c r="AF2" s="610" t="s">
        <v>309</v>
      </c>
      <c r="AG2" s="59"/>
      <c r="AH2" s="608"/>
      <c r="AI2" s="59"/>
      <c r="AJ2" s="606"/>
      <c r="AK2" s="89"/>
      <c r="AL2" s="89" t="s">
        <v>127</v>
      </c>
      <c r="AM2" s="611"/>
      <c r="AN2" s="612"/>
      <c r="AO2" s="611"/>
      <c r="AP2" s="606"/>
      <c r="AQ2" s="89" t="s">
        <v>299</v>
      </c>
      <c r="AR2" s="89" t="s">
        <v>300</v>
      </c>
      <c r="AS2" s="89" t="s">
        <v>310</v>
      </c>
      <c r="AT2" s="89" t="s">
        <v>311</v>
      </c>
      <c r="AU2" s="89" t="s">
        <v>312</v>
      </c>
      <c r="AV2" s="89" t="s">
        <v>313</v>
      </c>
      <c r="AW2" s="89" t="s">
        <v>314</v>
      </c>
      <c r="AX2" s="89" t="s">
        <v>397</v>
      </c>
      <c r="AY2" s="89" t="s">
        <v>315</v>
      </c>
      <c r="AZ2" s="89" t="s">
        <v>396</v>
      </c>
      <c r="BA2" s="59"/>
      <c r="BB2" s="608"/>
      <c r="BC2" s="59"/>
      <c r="BD2" s="606"/>
      <c r="BE2" s="89" t="s">
        <v>316</v>
      </c>
      <c r="BF2" s="89" t="s">
        <v>317</v>
      </c>
      <c r="BG2" s="89" t="s">
        <v>318</v>
      </c>
      <c r="BH2" s="59"/>
      <c r="BI2" s="608"/>
      <c r="BJ2" s="59"/>
      <c r="BK2" s="606"/>
      <c r="BL2" s="89" t="s">
        <v>299</v>
      </c>
      <c r="BM2" s="89" t="s">
        <v>300</v>
      </c>
      <c r="BN2" s="89" t="str">
        <f>BE4</f>
        <v>Direct and Collector Labour Allocator</v>
      </c>
      <c r="BO2" s="89" t="s">
        <v>319</v>
      </c>
      <c r="BP2" s="89" t="str">
        <f>BE5</f>
        <v>Volume Allocator</v>
      </c>
      <c r="BQ2" s="89" t="s">
        <v>320</v>
      </c>
      <c r="BR2" s="89" t="s">
        <v>398</v>
      </c>
      <c r="BS2" s="89" t="s">
        <v>396</v>
      </c>
      <c r="BT2" s="59"/>
      <c r="BU2" s="608"/>
      <c r="BV2" s="59"/>
      <c r="BW2" s="606"/>
      <c r="BX2" s="119"/>
      <c r="BY2" s="89" t="s">
        <v>321</v>
      </c>
      <c r="BZ2" s="89" t="s">
        <v>322</v>
      </c>
      <c r="CA2" s="89" t="s">
        <v>323</v>
      </c>
      <c r="CB2" s="89" t="s">
        <v>324</v>
      </c>
      <c r="CC2" s="89" t="s">
        <v>325</v>
      </c>
      <c r="CD2" s="89" t="s">
        <v>326</v>
      </c>
      <c r="CE2" s="59"/>
      <c r="CF2" s="608"/>
      <c r="CG2" s="59"/>
      <c r="CH2" s="606"/>
      <c r="CI2" s="89" t="s">
        <v>299</v>
      </c>
      <c r="CJ2" s="89" t="s">
        <v>300</v>
      </c>
      <c r="CK2" s="89" t="s">
        <v>327</v>
      </c>
      <c r="CL2" s="89" t="s">
        <v>399</v>
      </c>
      <c r="CM2" s="89" t="s">
        <v>328</v>
      </c>
      <c r="CN2" s="89" t="s">
        <v>400</v>
      </c>
      <c r="CO2" s="89" t="s">
        <v>401</v>
      </c>
      <c r="CP2" s="89" t="s">
        <v>329</v>
      </c>
      <c r="CQ2" s="89" t="s">
        <v>396</v>
      </c>
      <c r="CR2" s="59"/>
      <c r="CS2" s="608"/>
      <c r="CT2" s="59"/>
      <c r="CU2" s="606"/>
      <c r="CV2" s="89" t="s">
        <v>330</v>
      </c>
      <c r="CW2" s="89" t="s">
        <v>329</v>
      </c>
      <c r="CX2" s="89" t="s">
        <v>305</v>
      </c>
      <c r="CY2" s="613" t="s">
        <v>327</v>
      </c>
      <c r="CZ2" s="89" t="str">
        <f>CW2</f>
        <v>Building Allocator</v>
      </c>
      <c r="DA2" s="89" t="str">
        <f>CX2</f>
        <v>Pallet Allocator</v>
      </c>
      <c r="DB2" s="89" t="str">
        <f>CY2</f>
        <v>Volume Allocator</v>
      </c>
      <c r="DC2" s="89" t="s">
        <v>331</v>
      </c>
      <c r="DD2" s="59"/>
      <c r="DE2" s="608"/>
      <c r="DF2" s="59"/>
      <c r="DG2" s="606"/>
      <c r="DH2" s="89" t="s">
        <v>299</v>
      </c>
      <c r="DI2" s="89" t="s">
        <v>300</v>
      </c>
      <c r="DJ2" s="89" t="s">
        <v>329</v>
      </c>
      <c r="DK2" s="89" t="s">
        <v>402</v>
      </c>
      <c r="DL2" s="89" t="s">
        <v>305</v>
      </c>
      <c r="DM2" s="89" t="s">
        <v>403</v>
      </c>
      <c r="DN2" s="89" t="s">
        <v>327</v>
      </c>
      <c r="DO2" s="89" t="s">
        <v>404</v>
      </c>
      <c r="DP2" s="89" t="s">
        <v>405</v>
      </c>
      <c r="DQ2" s="89" t="s">
        <v>332</v>
      </c>
      <c r="DR2" s="89" t="s">
        <v>396</v>
      </c>
      <c r="DS2" s="59"/>
      <c r="DT2" s="608"/>
      <c r="DU2" s="59"/>
      <c r="DV2" s="606"/>
      <c r="DW2" s="89" t="s">
        <v>299</v>
      </c>
      <c r="DX2" s="89" t="s">
        <v>300</v>
      </c>
      <c r="DY2" s="89" t="s">
        <v>305</v>
      </c>
      <c r="DZ2" s="89" t="s">
        <v>406</v>
      </c>
      <c r="EA2" s="89" t="s">
        <v>396</v>
      </c>
      <c r="EB2" s="59"/>
      <c r="EC2" s="608"/>
      <c r="ED2" s="59"/>
      <c r="EE2" s="606"/>
      <c r="EF2" s="89" t="s">
        <v>316</v>
      </c>
      <c r="EG2" s="89" t="s">
        <v>333</v>
      </c>
      <c r="EH2" s="89" t="s">
        <v>317</v>
      </c>
      <c r="EI2" s="89" t="s">
        <v>318</v>
      </c>
      <c r="EJ2" s="59"/>
      <c r="EK2" s="608"/>
      <c r="EL2" s="59"/>
      <c r="EM2" s="606"/>
      <c r="EN2" s="89" t="s">
        <v>299</v>
      </c>
      <c r="EO2" s="89" t="s">
        <v>300</v>
      </c>
      <c r="EP2" s="89" t="s">
        <v>308</v>
      </c>
      <c r="EQ2" s="89" t="s">
        <v>407</v>
      </c>
      <c r="ER2" s="89" t="s">
        <v>329</v>
      </c>
      <c r="ES2" s="89" t="s">
        <v>408</v>
      </c>
      <c r="ET2" s="89" t="s">
        <v>327</v>
      </c>
      <c r="EU2" s="89" t="s">
        <v>409</v>
      </c>
      <c r="EV2" s="89" t="s">
        <v>410</v>
      </c>
      <c r="EW2" s="89" t="s">
        <v>332</v>
      </c>
      <c r="EX2" s="89" t="s">
        <v>396</v>
      </c>
      <c r="EY2" s="59"/>
      <c r="EZ2" s="608"/>
      <c r="FA2" s="59"/>
      <c r="FB2" s="614"/>
      <c r="FC2" s="78" t="s">
        <v>126</v>
      </c>
      <c r="FD2" s="78" t="s">
        <v>334</v>
      </c>
      <c r="FE2" s="59"/>
      <c r="FF2" s="608"/>
      <c r="FG2" s="59"/>
      <c r="FH2" s="606"/>
      <c r="FI2" s="89" t="s">
        <v>299</v>
      </c>
      <c r="FJ2" s="89" t="s">
        <v>300</v>
      </c>
      <c r="FK2" s="89" t="str">
        <f>Y2</f>
        <v>Business Cost Allocator</v>
      </c>
      <c r="FL2" s="89" t="s">
        <v>411</v>
      </c>
      <c r="FM2" s="89" t="s">
        <v>396</v>
      </c>
      <c r="FN2" s="59"/>
      <c r="FO2" s="605"/>
      <c r="FP2" s="15"/>
      <c r="FQ2" s="606"/>
      <c r="FR2" s="89" t="s">
        <v>299</v>
      </c>
      <c r="FS2" s="89" t="s">
        <v>300</v>
      </c>
      <c r="FT2" s="89" t="s">
        <v>335</v>
      </c>
      <c r="FU2" s="89" t="s">
        <v>47</v>
      </c>
      <c r="FV2" s="89" t="s">
        <v>336</v>
      </c>
      <c r="FW2" s="89" t="s">
        <v>51</v>
      </c>
      <c r="FX2" s="89" t="s">
        <v>49</v>
      </c>
      <c r="FY2" s="89" t="s">
        <v>52</v>
      </c>
      <c r="FZ2" s="89" t="s">
        <v>334</v>
      </c>
      <c r="GA2" s="89" t="s">
        <v>337</v>
      </c>
      <c r="GB2" s="89" t="s">
        <v>396</v>
      </c>
      <c r="GC2" s="59"/>
      <c r="GD2" s="605"/>
      <c r="GE2" s="15"/>
      <c r="GF2" s="606"/>
      <c r="GG2" s="89" t="s">
        <v>299</v>
      </c>
      <c r="GH2" s="89" t="s">
        <v>300</v>
      </c>
      <c r="GI2" s="89" t="s">
        <v>412</v>
      </c>
      <c r="GJ2" s="89" t="s">
        <v>413</v>
      </c>
      <c r="GK2" s="89" t="s">
        <v>414</v>
      </c>
      <c r="GL2" s="89" t="s">
        <v>415</v>
      </c>
      <c r="GM2" s="89" t="s">
        <v>416</v>
      </c>
      <c r="GN2" s="89" t="s">
        <v>417</v>
      </c>
      <c r="GO2" s="89" t="s">
        <v>418</v>
      </c>
      <c r="GP2" s="89" t="s">
        <v>396</v>
      </c>
      <c r="GQ2" s="89" t="s">
        <v>117</v>
      </c>
      <c r="GR2" s="615"/>
      <c r="GS2" s="605"/>
      <c r="GT2" s="15"/>
      <c r="GU2" s="606"/>
      <c r="GV2" s="89" t="s">
        <v>299</v>
      </c>
      <c r="GW2" s="89" t="s">
        <v>300</v>
      </c>
      <c r="GX2" s="89" t="s">
        <v>306</v>
      </c>
      <c r="GY2" s="89" t="s">
        <v>337</v>
      </c>
      <c r="GZ2" s="89" t="s">
        <v>117</v>
      </c>
      <c r="HA2" s="89" t="s">
        <v>419</v>
      </c>
      <c r="HB2" s="89" t="s">
        <v>338</v>
      </c>
      <c r="HC2" s="89" t="s">
        <v>420</v>
      </c>
      <c r="HD2" s="59"/>
      <c r="HE2" s="605"/>
      <c r="HF2" s="15"/>
      <c r="HG2" s="606"/>
      <c r="HH2" s="89" t="s">
        <v>306</v>
      </c>
      <c r="HI2" s="89" t="s">
        <v>337</v>
      </c>
      <c r="HJ2" s="89" t="s">
        <v>117</v>
      </c>
      <c r="HK2" s="89" t="s">
        <v>338</v>
      </c>
      <c r="HL2" s="89" t="s">
        <v>420</v>
      </c>
      <c r="HM2" s="59"/>
      <c r="HN2" s="605"/>
      <c r="HO2" s="15"/>
      <c r="HP2" s="606"/>
      <c r="HQ2" s="617" t="s">
        <v>299</v>
      </c>
      <c r="HR2" s="617" t="str">
        <f>FS2</f>
        <v>Container Stream</v>
      </c>
      <c r="HS2" s="617" t="s">
        <v>117</v>
      </c>
      <c r="HT2" s="617" t="s">
        <v>421</v>
      </c>
      <c r="HU2" s="617" t="s">
        <v>422</v>
      </c>
      <c r="HV2" s="617" t="s">
        <v>72</v>
      </c>
      <c r="HW2" s="617" t="s">
        <v>339</v>
      </c>
      <c r="HX2" s="617" t="s">
        <v>423</v>
      </c>
      <c r="HY2" s="59"/>
      <c r="HZ2" s="608"/>
      <c r="IA2" s="15"/>
      <c r="IB2" s="618" t="s">
        <v>340</v>
      </c>
      <c r="IC2" s="618" t="s">
        <v>341</v>
      </c>
      <c r="ID2" s="618" t="s">
        <v>342</v>
      </c>
      <c r="IE2" s="618" t="s">
        <v>343</v>
      </c>
      <c r="IF2" s="618" t="s">
        <v>424</v>
      </c>
      <c r="IG2" s="618" t="s">
        <v>297</v>
      </c>
      <c r="IH2" s="618" t="s">
        <v>425</v>
      </c>
      <c r="II2" s="618" t="s">
        <v>344</v>
      </c>
      <c r="IJ2" s="618" t="s">
        <v>345</v>
      </c>
      <c r="IK2" s="618" t="s">
        <v>346</v>
      </c>
      <c r="IL2" s="59"/>
      <c r="IM2" s="608"/>
      <c r="IN2" s="59"/>
      <c r="IO2" s="619"/>
      <c r="IP2" s="618" t="s">
        <v>299</v>
      </c>
      <c r="IQ2" s="618" t="s">
        <v>300</v>
      </c>
      <c r="IR2" s="618" t="s">
        <v>337</v>
      </c>
      <c r="IS2" s="618" t="s">
        <v>117</v>
      </c>
      <c r="IT2" s="618" t="s">
        <v>426</v>
      </c>
      <c r="IU2" s="618" t="s">
        <v>427</v>
      </c>
      <c r="IV2" s="618" t="s">
        <v>428</v>
      </c>
      <c r="IW2" s="618" t="s">
        <v>429</v>
      </c>
      <c r="IX2" s="620" t="s">
        <v>430</v>
      </c>
      <c r="IY2" s="620" t="s">
        <v>431</v>
      </c>
      <c r="IZ2" s="620" t="s">
        <v>432</v>
      </c>
      <c r="JA2" s="620" t="s">
        <v>347</v>
      </c>
      <c r="JB2" s="620" t="s">
        <v>348</v>
      </c>
      <c r="JC2" s="15"/>
      <c r="JD2" s="605"/>
      <c r="JE2" s="15"/>
      <c r="JF2" s="606"/>
      <c r="JG2" s="617" t="s">
        <v>299</v>
      </c>
      <c r="JH2" s="617" t="str">
        <f>FS2</f>
        <v>Container Stream</v>
      </c>
      <c r="JI2" s="617" t="s">
        <v>117</v>
      </c>
      <c r="JJ2" s="617" t="s">
        <v>433</v>
      </c>
      <c r="JK2" s="617" t="s">
        <v>434</v>
      </c>
      <c r="JL2" s="617" t="s">
        <v>72</v>
      </c>
      <c r="JM2" s="617" t="s">
        <v>339</v>
      </c>
      <c r="JN2" s="617" t="s">
        <v>423</v>
      </c>
      <c r="JO2" s="15"/>
      <c r="JP2" s="15"/>
      <c r="JQ2" s="605"/>
      <c r="JR2" s="59"/>
      <c r="JS2" s="617" t="s">
        <v>117</v>
      </c>
      <c r="JT2" s="617" t="s">
        <v>440</v>
      </c>
      <c r="JU2" s="617" t="s">
        <v>441</v>
      </c>
      <c r="JV2" s="617" t="s">
        <v>442</v>
      </c>
    </row>
    <row r="3" spans="1:287" ht="33" x14ac:dyDescent="0.3">
      <c r="A3" s="621" t="s">
        <v>132</v>
      </c>
      <c r="B3" s="151" t="s">
        <v>133</v>
      </c>
      <c r="C3" s="151" t="s">
        <v>134</v>
      </c>
      <c r="D3" s="151" t="s">
        <v>159</v>
      </c>
      <c r="E3" s="151" t="s">
        <v>136</v>
      </c>
      <c r="F3" s="131"/>
      <c r="G3" s="622"/>
      <c r="H3" s="131"/>
      <c r="I3" s="621" t="s">
        <v>132</v>
      </c>
      <c r="J3" s="151" t="s">
        <v>133</v>
      </c>
      <c r="K3" s="151" t="s">
        <v>134</v>
      </c>
      <c r="L3" s="151" t="s">
        <v>146</v>
      </c>
      <c r="M3" s="151" t="s">
        <v>136</v>
      </c>
      <c r="N3" s="151" t="s">
        <v>137</v>
      </c>
      <c r="O3" s="151" t="s">
        <v>138</v>
      </c>
      <c r="P3" s="151" t="s">
        <v>139</v>
      </c>
      <c r="Q3" s="131" t="s">
        <v>140</v>
      </c>
      <c r="R3" s="131"/>
      <c r="S3" s="622"/>
      <c r="T3" s="131"/>
      <c r="U3" s="621" t="s">
        <v>132</v>
      </c>
      <c r="V3" s="151" t="s">
        <v>133</v>
      </c>
      <c r="W3" s="151" t="s">
        <v>134</v>
      </c>
      <c r="X3" s="151" t="s">
        <v>146</v>
      </c>
      <c r="Y3" s="151" t="s">
        <v>136</v>
      </c>
      <c r="Z3" s="131"/>
      <c r="AA3" s="622"/>
      <c r="AB3" s="131"/>
      <c r="AC3" s="621" t="s">
        <v>132</v>
      </c>
      <c r="AD3" s="151" t="s">
        <v>133</v>
      </c>
      <c r="AE3" s="151" t="s">
        <v>134</v>
      </c>
      <c r="AF3" s="151" t="s">
        <v>146</v>
      </c>
      <c r="AG3" s="131"/>
      <c r="AH3" s="622"/>
      <c r="AI3" s="131"/>
      <c r="AJ3" s="623" t="s">
        <v>132</v>
      </c>
      <c r="AK3" s="151" t="s">
        <v>133</v>
      </c>
      <c r="AL3" s="151" t="s">
        <v>134</v>
      </c>
      <c r="AM3" s="151"/>
      <c r="AN3" s="624"/>
      <c r="AO3" s="151"/>
      <c r="AP3" s="623" t="s">
        <v>132</v>
      </c>
      <c r="AQ3" s="151" t="s">
        <v>133</v>
      </c>
      <c r="AR3" s="151" t="s">
        <v>134</v>
      </c>
      <c r="AS3" s="151" t="s">
        <v>146</v>
      </c>
      <c r="AT3" s="625" t="s">
        <v>136</v>
      </c>
      <c r="AU3" s="151" t="s">
        <v>137</v>
      </c>
      <c r="AV3" s="151" t="s">
        <v>138</v>
      </c>
      <c r="AW3" s="151" t="s">
        <v>139</v>
      </c>
      <c r="AX3" s="151" t="s">
        <v>140</v>
      </c>
      <c r="AY3" s="131" t="s">
        <v>142</v>
      </c>
      <c r="AZ3" s="131" t="s">
        <v>141</v>
      </c>
      <c r="BA3" s="131"/>
      <c r="BB3" s="622"/>
      <c r="BC3" s="131"/>
      <c r="BD3" s="621" t="s">
        <v>132</v>
      </c>
      <c r="BE3" s="151" t="s">
        <v>133</v>
      </c>
      <c r="BF3" s="151" t="s">
        <v>146</v>
      </c>
      <c r="BG3" s="151" t="s">
        <v>136</v>
      </c>
      <c r="BH3" s="131"/>
      <c r="BI3" s="622"/>
      <c r="BJ3" s="131"/>
      <c r="BK3" s="621" t="s">
        <v>132</v>
      </c>
      <c r="BL3" s="151" t="s">
        <v>133</v>
      </c>
      <c r="BM3" s="151" t="s">
        <v>134</v>
      </c>
      <c r="BN3" s="151" t="s">
        <v>159</v>
      </c>
      <c r="BO3" s="151" t="s">
        <v>136</v>
      </c>
      <c r="BP3" s="151" t="s">
        <v>137</v>
      </c>
      <c r="BQ3" s="151" t="s">
        <v>138</v>
      </c>
      <c r="BR3" s="131" t="s">
        <v>139</v>
      </c>
      <c r="BS3" s="131" t="s">
        <v>140</v>
      </c>
      <c r="BT3" s="131"/>
      <c r="BU3" s="622"/>
      <c r="BV3" s="131"/>
      <c r="BW3" s="623" t="s">
        <v>132</v>
      </c>
      <c r="BX3" s="151" t="s">
        <v>133</v>
      </c>
      <c r="BY3" s="151" t="s">
        <v>134</v>
      </c>
      <c r="BZ3" s="151" t="s">
        <v>146</v>
      </c>
      <c r="CA3" s="151" t="s">
        <v>136</v>
      </c>
      <c r="CB3" s="151" t="s">
        <v>137</v>
      </c>
      <c r="CC3" s="151" t="s">
        <v>138</v>
      </c>
      <c r="CD3" s="151" t="s">
        <v>139</v>
      </c>
      <c r="CE3" s="131"/>
      <c r="CF3" s="622"/>
      <c r="CG3" s="131"/>
      <c r="CH3" s="621" t="s">
        <v>132</v>
      </c>
      <c r="CI3" s="151" t="s">
        <v>133</v>
      </c>
      <c r="CJ3" s="151" t="s">
        <v>134</v>
      </c>
      <c r="CK3" s="151" t="s">
        <v>146</v>
      </c>
      <c r="CL3" s="151" t="s">
        <v>136</v>
      </c>
      <c r="CM3" s="151" t="s">
        <v>137</v>
      </c>
      <c r="CN3" s="151" t="s">
        <v>138</v>
      </c>
      <c r="CO3" s="151" t="s">
        <v>139</v>
      </c>
      <c r="CP3" s="151" t="s">
        <v>140</v>
      </c>
      <c r="CQ3" s="151" t="s">
        <v>141</v>
      </c>
      <c r="CR3" s="131"/>
      <c r="CS3" s="622"/>
      <c r="CT3" s="131"/>
      <c r="CU3" s="621" t="s">
        <v>132</v>
      </c>
      <c r="CV3" s="151" t="s">
        <v>133</v>
      </c>
      <c r="CW3" s="151" t="s">
        <v>134</v>
      </c>
      <c r="CX3" s="151" t="s">
        <v>159</v>
      </c>
      <c r="CY3" s="151" t="s">
        <v>136</v>
      </c>
      <c r="CZ3" s="151" t="s">
        <v>160</v>
      </c>
      <c r="DA3" s="151" t="s">
        <v>349</v>
      </c>
      <c r="DB3" s="151" t="s">
        <v>139</v>
      </c>
      <c r="DC3" s="151" t="s">
        <v>350</v>
      </c>
      <c r="DD3" s="131"/>
      <c r="DE3" s="622"/>
      <c r="DF3" s="131"/>
      <c r="DG3" s="621" t="s">
        <v>132</v>
      </c>
      <c r="DH3" s="151" t="s">
        <v>133</v>
      </c>
      <c r="DI3" s="151" t="s">
        <v>134</v>
      </c>
      <c r="DJ3" s="151" t="s">
        <v>146</v>
      </c>
      <c r="DK3" s="151" t="s">
        <v>136</v>
      </c>
      <c r="DL3" s="151" t="s">
        <v>137</v>
      </c>
      <c r="DM3" s="151" t="s">
        <v>138</v>
      </c>
      <c r="DN3" s="151" t="s">
        <v>139</v>
      </c>
      <c r="DO3" s="151" t="s">
        <v>140</v>
      </c>
      <c r="DP3" s="151" t="s">
        <v>141</v>
      </c>
      <c r="DQ3" s="151" t="s">
        <v>142</v>
      </c>
      <c r="DR3" s="151" t="s">
        <v>143</v>
      </c>
      <c r="DS3" s="131"/>
      <c r="DT3" s="622"/>
      <c r="DU3" s="131"/>
      <c r="DV3" s="621" t="s">
        <v>132</v>
      </c>
      <c r="DW3" s="151" t="s">
        <v>133</v>
      </c>
      <c r="DX3" s="151" t="s">
        <v>134</v>
      </c>
      <c r="DY3" s="151" t="s">
        <v>146</v>
      </c>
      <c r="DZ3" s="151" t="s">
        <v>136</v>
      </c>
      <c r="EA3" s="151" t="s">
        <v>160</v>
      </c>
      <c r="EB3" s="131"/>
      <c r="EC3" s="622"/>
      <c r="ED3" s="131"/>
      <c r="EE3" s="621" t="s">
        <v>132</v>
      </c>
      <c r="EF3" s="151" t="s">
        <v>133</v>
      </c>
      <c r="EG3" s="151" t="s">
        <v>134</v>
      </c>
      <c r="EH3" s="151" t="s">
        <v>146</v>
      </c>
      <c r="EI3" s="151" t="s">
        <v>136</v>
      </c>
      <c r="EJ3" s="131"/>
      <c r="EK3" s="622"/>
      <c r="EL3" s="131"/>
      <c r="EM3" s="623" t="s">
        <v>132</v>
      </c>
      <c r="EN3" s="151" t="s">
        <v>133</v>
      </c>
      <c r="EO3" s="151" t="s">
        <v>134</v>
      </c>
      <c r="EP3" s="151" t="s">
        <v>146</v>
      </c>
      <c r="EQ3" s="151" t="s">
        <v>136</v>
      </c>
      <c r="ER3" s="151" t="s">
        <v>137</v>
      </c>
      <c r="ES3" s="151" t="s">
        <v>138</v>
      </c>
      <c r="ET3" s="151" t="s">
        <v>139</v>
      </c>
      <c r="EU3" s="151" t="s">
        <v>140</v>
      </c>
      <c r="EV3" s="151" t="s">
        <v>141</v>
      </c>
      <c r="EW3" s="151" t="s">
        <v>142</v>
      </c>
      <c r="EX3" s="151" t="s">
        <v>143</v>
      </c>
      <c r="EY3" s="131"/>
      <c r="EZ3" s="622"/>
      <c r="FA3" s="131"/>
      <c r="FB3" s="621" t="s">
        <v>132</v>
      </c>
      <c r="FC3" s="151" t="s">
        <v>133</v>
      </c>
      <c r="FD3" s="151" t="s">
        <v>134</v>
      </c>
      <c r="FE3" s="131"/>
      <c r="FF3" s="622"/>
      <c r="FG3" s="131"/>
      <c r="FH3" s="621" t="s">
        <v>132</v>
      </c>
      <c r="FI3" s="151" t="s">
        <v>133</v>
      </c>
      <c r="FJ3" s="151" t="s">
        <v>134</v>
      </c>
      <c r="FK3" s="151" t="s">
        <v>146</v>
      </c>
      <c r="FL3" s="151" t="s">
        <v>136</v>
      </c>
      <c r="FM3" s="151" t="s">
        <v>160</v>
      </c>
      <c r="FN3" s="131"/>
      <c r="FO3" s="626"/>
      <c r="FP3" s="74"/>
      <c r="FQ3" s="621" t="s">
        <v>132</v>
      </c>
      <c r="FR3" s="151" t="s">
        <v>133</v>
      </c>
      <c r="FS3" s="151" t="s">
        <v>134</v>
      </c>
      <c r="FT3" s="151" t="s">
        <v>146</v>
      </c>
      <c r="FU3" s="625" t="s">
        <v>136</v>
      </c>
      <c r="FV3" s="151" t="s">
        <v>137</v>
      </c>
      <c r="FW3" s="151" t="s">
        <v>138</v>
      </c>
      <c r="FX3" s="131" t="s">
        <v>139</v>
      </c>
      <c r="FY3" s="131" t="s">
        <v>140</v>
      </c>
      <c r="FZ3" s="131" t="s">
        <v>141</v>
      </c>
      <c r="GA3" s="627" t="s">
        <v>142</v>
      </c>
      <c r="GB3" s="151" t="s">
        <v>143</v>
      </c>
      <c r="GC3" s="151"/>
      <c r="GD3" s="626"/>
      <c r="GE3" s="74"/>
      <c r="GF3" s="621" t="s">
        <v>132</v>
      </c>
      <c r="GG3" s="151" t="s">
        <v>133</v>
      </c>
      <c r="GH3" s="151" t="s">
        <v>134</v>
      </c>
      <c r="GI3" s="151" t="s">
        <v>146</v>
      </c>
      <c r="GJ3" s="151" t="s">
        <v>136</v>
      </c>
      <c r="GK3" s="625" t="s">
        <v>137</v>
      </c>
      <c r="GL3" s="151" t="s">
        <v>138</v>
      </c>
      <c r="GM3" s="151" t="s">
        <v>139</v>
      </c>
      <c r="GN3" s="131" t="s">
        <v>140</v>
      </c>
      <c r="GO3" s="131" t="s">
        <v>141</v>
      </c>
      <c r="GP3" s="131" t="s">
        <v>142</v>
      </c>
      <c r="GQ3" s="151" t="s">
        <v>143</v>
      </c>
      <c r="GR3" s="15"/>
      <c r="GS3" s="605"/>
      <c r="GT3" s="15"/>
      <c r="GU3" s="621" t="s">
        <v>132</v>
      </c>
      <c r="GV3" s="151" t="s">
        <v>133</v>
      </c>
      <c r="GW3" s="151" t="s">
        <v>134</v>
      </c>
      <c r="GX3" s="151" t="s">
        <v>146</v>
      </c>
      <c r="GY3" s="627" t="s">
        <v>136</v>
      </c>
      <c r="GZ3" s="151" t="s">
        <v>137</v>
      </c>
      <c r="HA3" s="151" t="s">
        <v>138</v>
      </c>
      <c r="HB3" s="151" t="s">
        <v>139</v>
      </c>
      <c r="HC3" s="151" t="s">
        <v>140</v>
      </c>
      <c r="HD3" s="151"/>
      <c r="HE3" s="605"/>
      <c r="HF3" s="15"/>
      <c r="HG3" s="621" t="s">
        <v>132</v>
      </c>
      <c r="HH3" s="151" t="s">
        <v>133</v>
      </c>
      <c r="HI3" s="151" t="s">
        <v>134</v>
      </c>
      <c r="HJ3" s="151" t="s">
        <v>146</v>
      </c>
      <c r="HK3" s="627" t="s">
        <v>136</v>
      </c>
      <c r="HL3" s="151" t="s">
        <v>137</v>
      </c>
      <c r="HM3" s="151"/>
      <c r="HN3" s="605"/>
      <c r="HO3" s="15"/>
      <c r="HP3" s="621" t="s">
        <v>132</v>
      </c>
      <c r="HQ3" s="151" t="s">
        <v>133</v>
      </c>
      <c r="HR3" s="151" t="s">
        <v>134</v>
      </c>
      <c r="HS3" s="151" t="s">
        <v>146</v>
      </c>
      <c r="HT3" s="151" t="s">
        <v>136</v>
      </c>
      <c r="HU3" s="151" t="s">
        <v>137</v>
      </c>
      <c r="HV3" s="625" t="s">
        <v>138</v>
      </c>
      <c r="HW3" s="625" t="s">
        <v>139</v>
      </c>
      <c r="HX3" s="625" t="s">
        <v>140</v>
      </c>
      <c r="HY3" s="131"/>
      <c r="HZ3" s="622"/>
      <c r="IA3" s="15"/>
      <c r="IB3" s="151" t="s">
        <v>133</v>
      </c>
      <c r="IC3" s="151" t="s">
        <v>134</v>
      </c>
      <c r="ID3" s="151" t="s">
        <v>146</v>
      </c>
      <c r="IE3" s="151" t="s">
        <v>136</v>
      </c>
      <c r="IF3" s="151" t="s">
        <v>137</v>
      </c>
      <c r="IG3" s="151" t="s">
        <v>138</v>
      </c>
      <c r="IH3" s="151" t="s">
        <v>139</v>
      </c>
      <c r="II3" s="151" t="s">
        <v>140</v>
      </c>
      <c r="IJ3" s="151" t="s">
        <v>141</v>
      </c>
      <c r="IK3" s="151" t="s">
        <v>142</v>
      </c>
      <c r="IL3" s="131"/>
      <c r="IM3" s="622"/>
      <c r="IN3" s="131"/>
      <c r="IO3" s="621" t="s">
        <v>132</v>
      </c>
      <c r="IP3" s="151" t="s">
        <v>133</v>
      </c>
      <c r="IQ3" s="151" t="s">
        <v>134</v>
      </c>
      <c r="IR3" s="151" t="s">
        <v>146</v>
      </c>
      <c r="IS3" s="151" t="s">
        <v>136</v>
      </c>
      <c r="IT3" s="151" t="s">
        <v>137</v>
      </c>
      <c r="IU3" s="151" t="s">
        <v>138</v>
      </c>
      <c r="IV3" s="131" t="s">
        <v>139</v>
      </c>
      <c r="IW3" s="131" t="s">
        <v>140</v>
      </c>
      <c r="IX3" s="131" t="s">
        <v>141</v>
      </c>
      <c r="IY3" s="131" t="s">
        <v>142</v>
      </c>
      <c r="IZ3" s="131" t="s">
        <v>143</v>
      </c>
      <c r="JA3" s="131" t="s">
        <v>144</v>
      </c>
      <c r="JB3" s="131" t="s">
        <v>145</v>
      </c>
      <c r="JC3" s="15"/>
      <c r="JD3" s="605"/>
      <c r="JE3" s="15"/>
      <c r="JF3" s="621" t="s">
        <v>132</v>
      </c>
      <c r="JG3" s="151" t="s">
        <v>133</v>
      </c>
      <c r="JH3" s="151" t="s">
        <v>134</v>
      </c>
      <c r="JI3" s="151" t="s">
        <v>146</v>
      </c>
      <c r="JJ3" s="151" t="s">
        <v>136</v>
      </c>
      <c r="JK3" s="151" t="s">
        <v>137</v>
      </c>
      <c r="JL3" s="625" t="s">
        <v>138</v>
      </c>
      <c r="JM3" s="625" t="s">
        <v>139</v>
      </c>
      <c r="JN3" s="625" t="s">
        <v>140</v>
      </c>
      <c r="JO3" s="15"/>
      <c r="JP3" s="15"/>
      <c r="JQ3" s="605"/>
      <c r="JR3" s="131"/>
      <c r="JS3" s="151" t="s">
        <v>146</v>
      </c>
      <c r="JT3" s="151" t="s">
        <v>136</v>
      </c>
      <c r="JX3" s="853" t="s">
        <v>448</v>
      </c>
    </row>
    <row r="4" spans="1:287" ht="17.25" thickBot="1" x14ac:dyDescent="0.35">
      <c r="A4" s="628">
        <v>1</v>
      </c>
      <c r="B4" s="629" t="s">
        <v>45</v>
      </c>
      <c r="C4" s="844">
        <f>'DCA 8 month Phase I'!LD27</f>
        <v>49116182.907737896</v>
      </c>
      <c r="D4" s="630">
        <f t="shared" ref="D4:D12" si="0">C4/$C$13</f>
        <v>0.35677847305420091</v>
      </c>
      <c r="E4" s="631">
        <v>2.2488929067896257</v>
      </c>
      <c r="F4" s="15"/>
      <c r="G4" s="605"/>
      <c r="H4" s="15"/>
      <c r="I4" s="628">
        <v>1</v>
      </c>
      <c r="J4" s="632">
        <f t="shared" ref="J4:J27" si="1">FR4</f>
        <v>1</v>
      </c>
      <c r="K4" s="402" t="s">
        <v>356</v>
      </c>
      <c r="L4" s="842">
        <v>1105599314.9987829</v>
      </c>
      <c r="M4" s="634">
        <f t="shared" ref="M4:M27" si="2">L4/$L$28</f>
        <v>0.50622306336849354</v>
      </c>
      <c r="N4" s="633">
        <v>2336.1258773700806</v>
      </c>
      <c r="O4" s="633">
        <f>IFERROR(L4/N4,0)</f>
        <v>473261.8758726407</v>
      </c>
      <c r="P4" s="634">
        <f t="shared" ref="P4:P27" si="3">O4/$O$28</f>
        <v>0.280924427867003</v>
      </c>
      <c r="Q4" s="635" t="s">
        <v>355</v>
      </c>
      <c r="R4" s="15"/>
      <c r="S4" s="605"/>
      <c r="T4" s="15"/>
      <c r="U4" s="636">
        <v>1</v>
      </c>
      <c r="V4" s="637">
        <f t="shared" ref="V4:V27" si="4">FR4</f>
        <v>1</v>
      </c>
      <c r="W4" s="402" t="s">
        <v>356</v>
      </c>
      <c r="X4" s="290">
        <f>SUM(FT4:FX4)</f>
        <v>36528214.147447318</v>
      </c>
      <c r="Y4" s="634">
        <f t="shared" ref="Y4:Y27" si="5">SUM(FT4:FX4)/SUM($FT$28:$FX$28)</f>
        <v>0.34325548440832054</v>
      </c>
      <c r="Z4" s="15"/>
      <c r="AA4" s="605"/>
      <c r="AB4" s="15"/>
      <c r="AC4" s="636">
        <v>1</v>
      </c>
      <c r="AD4" s="638">
        <v>1</v>
      </c>
      <c r="AE4" s="639" t="s">
        <v>356</v>
      </c>
      <c r="AF4" s="640">
        <v>1.94</v>
      </c>
      <c r="AG4" s="15"/>
      <c r="AH4" s="605"/>
      <c r="AI4" s="15"/>
      <c r="AJ4" s="636">
        <v>1</v>
      </c>
      <c r="AK4" s="641" t="s">
        <v>352</v>
      </c>
      <c r="AL4" s="642">
        <f>C4+C5</f>
        <v>51531146.905258045</v>
      </c>
      <c r="AM4" s="643"/>
      <c r="AN4" s="644"/>
      <c r="AO4" s="643"/>
      <c r="AP4" s="636">
        <v>1</v>
      </c>
      <c r="AQ4" s="645">
        <f t="shared" ref="AQ4:AQ27" si="6">FR4</f>
        <v>1</v>
      </c>
      <c r="AR4" s="402" t="s">
        <v>356</v>
      </c>
      <c r="AS4" s="402">
        <f t="shared" ref="AS4:AS27" si="7">VLOOKUP(AQ4,$AD$4:$AF$27,$AS$30,FALSE)</f>
        <v>1.94</v>
      </c>
      <c r="AT4" s="845">
        <f>$L4</f>
        <v>1105599314.9987829</v>
      </c>
      <c r="AU4" s="646">
        <f>AT4*AS4/3600</f>
        <v>595795.18641601072</v>
      </c>
      <c r="AV4" s="647">
        <f t="shared" ref="AV4:AV27" si="8">AU4*$AL$5/$AU$28</f>
        <v>626774.68861207762</v>
      </c>
      <c r="AW4" s="648">
        <f t="shared" ref="AW4:AW27" si="9">$AL$6</f>
        <v>25.757631311903779</v>
      </c>
      <c r="AX4" s="290">
        <f>AV4*AW4</f>
        <v>16144231.344903192</v>
      </c>
      <c r="AY4" s="634">
        <f>AX4/$AX$28</f>
        <v>0.31329074384051586</v>
      </c>
      <c r="AZ4" s="649">
        <f t="shared" ref="AZ4:AZ27" si="10">IF($AT4=0,0,ROUND(IF(VLOOKUP(AQ4,$AQ$4:$AT$27,$AZ$30,FALSE)&lt;&gt;0,AX4/VLOOKUP(AQ4,$AQ$4:$AT$27,$AZ$30,FALSE)*100,""),6))</f>
        <v>1.460224</v>
      </c>
      <c r="BA4" s="15"/>
      <c r="BB4" s="605"/>
      <c r="BC4" s="15"/>
      <c r="BD4" s="628">
        <v>1</v>
      </c>
      <c r="BE4" s="402" t="str">
        <f>AY2</f>
        <v>Direct and Collector Labour Allocator</v>
      </c>
      <c r="BF4" s="634">
        <v>0.5</v>
      </c>
      <c r="BG4" s="290">
        <f>BF4*$BG$6</f>
        <v>11674541.770339459</v>
      </c>
      <c r="BH4" s="15"/>
      <c r="BI4" s="605"/>
      <c r="BJ4" s="15"/>
      <c r="BK4" s="628">
        <v>1</v>
      </c>
      <c r="BL4" s="635">
        <f t="shared" ref="BL4:BL27" si="11">FR4</f>
        <v>1</v>
      </c>
      <c r="BM4" s="402" t="s">
        <v>356</v>
      </c>
      <c r="BN4" s="634">
        <f>VLOOKUP(BL4,$AQ$4:$AY$28,$BN$33,FALSE)</f>
        <v>0.31329074384051586</v>
      </c>
      <c r="BO4" s="290">
        <f>BN4*$BO$28</f>
        <v>3657525.8752268222</v>
      </c>
      <c r="BP4" s="634">
        <f>VLOOKUP(BL4,$J$4:$M$27,$BP$33,FALSE)</f>
        <v>0.50622306336849354</v>
      </c>
      <c r="BQ4" s="290">
        <f>BP4*$BQ$28</f>
        <v>5909922.2984046768</v>
      </c>
      <c r="BR4" s="650">
        <f t="shared" ref="BR4:BR27" si="12">BQ4+BO4</f>
        <v>9567448.1736314986</v>
      </c>
      <c r="BS4" s="649">
        <f t="shared" ref="BS4:BS27" si="13">IF($AT4=0,0,ROUND(IF(VLOOKUP(BL4,$AQ$4:$AT$27,$AZ$30,FALSE)&lt;&gt;0,BR4/VLOOKUP(BL4,$AQ$4:$AT$27,$AZ$30,FALSE)*100,""),6))</f>
        <v>0.86536299999999999</v>
      </c>
      <c r="BT4" s="15"/>
      <c r="BU4" s="605"/>
      <c r="BV4" s="15"/>
      <c r="BW4" s="628">
        <v>1</v>
      </c>
      <c r="BX4" s="402" t="s">
        <v>353</v>
      </c>
      <c r="BY4" s="630">
        <v>7.8395789049350656E-2</v>
      </c>
      <c r="BZ4" s="651">
        <f>BY4*$BZ$9</f>
        <v>1762052.7067480164</v>
      </c>
      <c r="CA4" s="631">
        <v>1</v>
      </c>
      <c r="CB4" s="631"/>
      <c r="CC4" s="651">
        <f t="shared" ref="CC4:CD8" si="14">CA4*$BZ4</f>
        <v>1762052.7067480164</v>
      </c>
      <c r="CD4" s="651">
        <f t="shared" si="14"/>
        <v>0</v>
      </c>
      <c r="CE4" s="15"/>
      <c r="CF4" s="605"/>
      <c r="CG4" s="15"/>
      <c r="CH4" s="628">
        <v>1</v>
      </c>
      <c r="CI4" s="638">
        <f t="shared" ref="CI4:CI27" si="15">FR4</f>
        <v>1</v>
      </c>
      <c r="CJ4" s="402" t="s">
        <v>356</v>
      </c>
      <c r="CK4" s="634">
        <f t="shared" ref="CK4:CK27" si="16">VLOOKUP(CI4,$J$4:$M$27,$CK$32,FALSE)</f>
        <v>0.50622306336849354</v>
      </c>
      <c r="CL4" s="290">
        <f t="shared" ref="CL4:CL27" si="17">CK4*$CL$28</f>
        <v>2701792.5414988613</v>
      </c>
      <c r="CM4" s="634">
        <f t="shared" ref="CM4:CM27" si="18">VLOOKUP(CI4,$J$4:$P$27,$CM$32,FALSE)</f>
        <v>0.280924427867003</v>
      </c>
      <c r="CN4" s="290">
        <f t="shared" ref="CN4:CN27" si="19">CM4*$CN$28</f>
        <v>4814823.0920486813</v>
      </c>
      <c r="CO4" s="290">
        <f t="shared" ref="CO4:CO27" si="20">CN4+CL4</f>
        <v>7516615.6335475426</v>
      </c>
      <c r="CP4" s="634">
        <f t="shared" ref="CP4:CP27" si="21">CO4/$CO$28</f>
        <v>0.33442303474575497</v>
      </c>
      <c r="CQ4" s="649">
        <f t="shared" ref="CQ4:CQ27" si="22">IF($AT4=0,0,ROUND(IF(VLOOKUP(CI4,$AQ$4:$AT$27,$AZ$30,FALSE)&lt;&gt;0,CO4/VLOOKUP(CI4,$AQ$4:$AT$27,$AZ$30,FALSE)*100,""),6))</f>
        <v>0.67986800000000003</v>
      </c>
      <c r="CR4" s="15"/>
      <c r="CS4" s="605"/>
      <c r="CT4" s="15"/>
      <c r="CU4" s="628">
        <v>1</v>
      </c>
      <c r="CV4" s="652" t="s">
        <v>351</v>
      </c>
      <c r="CW4" s="634">
        <v>0</v>
      </c>
      <c r="CX4" s="634">
        <v>0.5</v>
      </c>
      <c r="CY4" s="653">
        <v>0.5</v>
      </c>
      <c r="CZ4" s="290">
        <f>CW4*$DC4</f>
        <v>0</v>
      </c>
      <c r="DA4" s="290">
        <f t="shared" ref="CZ4:DB6" si="23">CX4*$DC4</f>
        <v>2017004.8223610818</v>
      </c>
      <c r="DB4" s="290">
        <f t="shared" si="23"/>
        <v>2017004.8223610818</v>
      </c>
      <c r="DC4" s="844">
        <f>DC12*$DC$7</f>
        <v>4034009.6447221637</v>
      </c>
      <c r="DD4" s="15"/>
      <c r="DE4" s="605"/>
      <c r="DF4" s="15"/>
      <c r="DG4" s="636">
        <v>1</v>
      </c>
      <c r="DH4" s="654">
        <f t="shared" ref="DH4:DH27" si="24">FR4</f>
        <v>1</v>
      </c>
      <c r="DI4" s="402" t="s">
        <v>356</v>
      </c>
      <c r="DJ4" s="634">
        <f t="shared" ref="DJ4:DJ27" si="25">VLOOKUP(DH4,$CI$4:$CP$27,$DJ$33,FALSE)</f>
        <v>0.33442303474575497</v>
      </c>
      <c r="DK4" s="290">
        <f>DJ4*$DK$28</f>
        <v>19633.958057566902</v>
      </c>
      <c r="DL4" s="634">
        <f t="shared" ref="DL4:DL27" si="26">VLOOKUP(DH4,$J$4:$Q$27,$DL$33,FALSE)</f>
        <v>0.280924427867003</v>
      </c>
      <c r="DM4" s="290">
        <f t="shared" ref="DM4:DM27" si="27">DL4*$DM$28</f>
        <v>566625.92572677298</v>
      </c>
      <c r="DN4" s="634">
        <f t="shared" ref="DN4:DN27" si="28">VLOOKUP(DH4,$J$4:$Q$27,$DN$33,FALSE)</f>
        <v>0.50622306336849354</v>
      </c>
      <c r="DO4" s="290">
        <f t="shared" ref="DO4:DO27" si="29">DN4*$DO$28</f>
        <v>1688530.8837645845</v>
      </c>
      <c r="DP4" s="290">
        <f>DK4+DM4+DO4</f>
        <v>2274790.7675489243</v>
      </c>
      <c r="DQ4" s="634">
        <f t="shared" ref="DQ4:DQ27" si="30">DP4/$DP$28</f>
        <v>0.42038083030958262</v>
      </c>
      <c r="DR4" s="649">
        <f t="shared" ref="DR4:DR27" si="31">IF($AT4=0,0,ROUND(IF(VLOOKUP(DH4,$AQ$4:$AT$27,$AZ$30,FALSE)&lt;&gt;0,DP4/VLOOKUP(DH4,$AQ$4:$AT$27,$AZ$30,FALSE)*100,""),6))</f>
        <v>0.20575199999999999</v>
      </c>
      <c r="DS4" s="15"/>
      <c r="DT4" s="605"/>
      <c r="DU4" s="15"/>
      <c r="DV4" s="636">
        <v>1</v>
      </c>
      <c r="DW4" s="654">
        <f t="shared" ref="DW4:DW27" si="32">GG4</f>
        <v>1</v>
      </c>
      <c r="DX4" s="402" t="s">
        <v>356</v>
      </c>
      <c r="DY4" s="634">
        <f t="shared" ref="DY4:DY27" si="33">VLOOKUP(DW4,$J$4:$Q$27,$DY$33,FALSE)</f>
        <v>0.280924427867003</v>
      </c>
      <c r="DZ4" s="290">
        <f t="shared" ref="DZ4:DZ27" si="34">DY4*$DZ$28</f>
        <v>1025128.2278161555</v>
      </c>
      <c r="EA4" s="649">
        <f t="shared" ref="EA4:EA27" si="35">IF($AT4=0,0,ROUND(IF(VLOOKUP(DW4,$AQ$4:$AT$27,$AZ$30,FALSE)&lt;&gt;0,DZ4/VLOOKUP(DW4,$AQ$4:$AT$27,$AZ$30,FALSE)*100,""),6))</f>
        <v>9.2720999999999998E-2</v>
      </c>
      <c r="EB4" s="15"/>
      <c r="EC4" s="605"/>
      <c r="ED4" s="15"/>
      <c r="EE4" s="628">
        <v>1</v>
      </c>
      <c r="EF4" s="402" t="s">
        <v>354</v>
      </c>
      <c r="EG4" s="290">
        <v>6204250.9660999998</v>
      </c>
      <c r="EH4" s="630">
        <f>EG4/$EG$7</f>
        <v>0.63130492994987752</v>
      </c>
      <c r="EI4" s="290">
        <f>EH4*$EI$7</f>
        <v>7211518.3056055866</v>
      </c>
      <c r="EJ4" s="15"/>
      <c r="EK4" s="605"/>
      <c r="EL4" s="15"/>
      <c r="EM4" s="636">
        <v>1</v>
      </c>
      <c r="EN4" s="654">
        <f t="shared" ref="EN4:EN27" si="36">FR4</f>
        <v>1</v>
      </c>
      <c r="EO4" s="402" t="s">
        <v>356</v>
      </c>
      <c r="EP4" s="634">
        <f t="shared" ref="EP4:EP27" si="37">VLOOKUP(EN4,$V$4:$Y$27,$EP$33,FALSE)</f>
        <v>0.34325548440832054</v>
      </c>
      <c r="EQ4" s="290">
        <f t="shared" ref="EQ4:EQ27" si="38">EP4*$EQ$28</f>
        <v>2475393.2093101167</v>
      </c>
      <c r="ER4" s="634">
        <f t="shared" ref="ER4:ER27" si="39">VLOOKUP(EN4,$CI$4:$CP$27,$ER$33,FALSE)</f>
        <v>0.33442303474575497</v>
      </c>
      <c r="ES4" s="290">
        <f t="shared" ref="ES4:ES27" si="40">ER4*$ES$28</f>
        <v>397604.03210308065</v>
      </c>
      <c r="ET4" s="634">
        <f t="shared" ref="ET4:ET27" si="41">VLOOKUP(EN4,$J$4:$M$27,$ET$33,FALSE)</f>
        <v>0.50622306336849354</v>
      </c>
      <c r="EU4" s="290">
        <f t="shared" ref="EU4:EU27" si="42">ET4*$EU$28</f>
        <v>1530185.6197076251</v>
      </c>
      <c r="EV4" s="290">
        <f t="shared" ref="EV4:EV27" si="43">EQ4+ES4+EU4</f>
        <v>4403182.8611208228</v>
      </c>
      <c r="EW4" s="634">
        <f t="shared" ref="EW4:EW27" si="44">EV4/$EV$28</f>
        <v>0.38545988929067182</v>
      </c>
      <c r="EX4" s="649">
        <f t="shared" ref="EX4:EX27" si="45">IF($AT4=0,0,ROUND(IF(VLOOKUP(EN4,$AQ$4:$AT$27,$AZ$30,FALSE)&lt;&gt;0,EV4/VLOOKUP(EN4,$AQ$4:$AT$27,$AZ$30,FALSE)*100,""),6))</f>
        <v>0.398262</v>
      </c>
      <c r="EY4" s="15"/>
      <c r="EZ4" s="605"/>
      <c r="FA4" s="15"/>
      <c r="FB4" s="628">
        <v>1</v>
      </c>
      <c r="FC4" s="629" t="s">
        <v>248</v>
      </c>
      <c r="FD4" s="290">
        <f>C11</f>
        <v>20413939.926346004</v>
      </c>
      <c r="FE4" s="15"/>
      <c r="FF4" s="605"/>
      <c r="FG4" s="15"/>
      <c r="FH4" s="636">
        <v>1</v>
      </c>
      <c r="FI4" s="637">
        <f t="shared" ref="FI4:FI27" si="46">FR4</f>
        <v>1</v>
      </c>
      <c r="FJ4" s="402" t="s">
        <v>356</v>
      </c>
      <c r="FK4" s="634">
        <f t="shared" ref="FK4:FK28" si="47">Y4</f>
        <v>0.34325548440832054</v>
      </c>
      <c r="FL4" s="290">
        <f t="shared" ref="FL4:FL27" si="48">Y4*$FL$28</f>
        <v>6805242.3451454984</v>
      </c>
      <c r="FM4" s="649">
        <f t="shared" ref="FM4:FM27" si="49">IF($AT4=0,0,ROUND(IF(VLOOKUP(FI4,$AQ$4:$AT$27,$AZ$30,FALSE)&lt;&gt;0,FL4/VLOOKUP(FI4,$AQ$4:$AT$27,$AZ$30,FALSE)*100,""),6))</f>
        <v>0.61552499999999999</v>
      </c>
      <c r="FN4" s="15"/>
      <c r="FO4" s="605"/>
      <c r="FP4" s="15"/>
      <c r="FQ4" s="628">
        <v>1</v>
      </c>
      <c r="FR4" s="637">
        <v>1</v>
      </c>
      <c r="FS4" s="402" t="s">
        <v>356</v>
      </c>
      <c r="FT4" s="290">
        <f t="shared" ref="FT4:FT27" si="50">VLOOKUP(FR4,$AQ$4:$AZ$27,$FT$30,FALSE)</f>
        <v>16144231.344903192</v>
      </c>
      <c r="FU4" s="290">
        <f t="shared" ref="FU4:FU27" si="51">VLOOKUP(FR4,$BL$4:$BS$86,$FU$30,FALSE)</f>
        <v>9567448.1736314986</v>
      </c>
      <c r="FV4" s="290">
        <f t="shared" ref="FV4:FV27" si="52">VLOOKUP(FR4,$CI$4:$CQ$27,$FV$30,FALSE)</f>
        <v>7516615.6335475426</v>
      </c>
      <c r="FW4" s="290">
        <f t="shared" ref="FW4:FW27" si="53">VLOOKUP(FR4,$DH$4:$DP$27,$FW$30,FALSE)</f>
        <v>2274790.7675489243</v>
      </c>
      <c r="FX4" s="290">
        <f t="shared" ref="FX4:FX27" si="54">VLOOKUP(FR4,$DW$4:$EA$27,$FX$30,FALSE)</f>
        <v>1025128.2278161555</v>
      </c>
      <c r="FY4" s="290">
        <f t="shared" ref="FY4:FY27" si="55">VLOOKUP(FR4,$EN$4:$EV$28,$FY$31,FALSE)</f>
        <v>4403182.8611208228</v>
      </c>
      <c r="FZ4" s="290">
        <f t="shared" ref="FZ4:FZ27" si="56">VLOOKUP(FR4,$FI$4:$FL$27,$FZ$30,FALSE)</f>
        <v>6805242.3451454984</v>
      </c>
      <c r="GA4" s="290">
        <f t="shared" ref="GA4:GA24" si="57">SUM(FT4:FZ4)</f>
        <v>47736639.353713639</v>
      </c>
      <c r="GB4" s="655">
        <f t="shared" ref="GB4:GB27" si="58">IF($AT4=0,0,ROUND(IF(VLOOKUP(FR4,$AQ$4:$AT$27,$AZ$30,FALSE)&lt;&gt;0,GA4/VLOOKUP(FR4,$AQ$4:$AT$27,$AZ$30,FALSE)*100,""),6))</f>
        <v>4.3177159999999999</v>
      </c>
      <c r="GC4" s="15"/>
      <c r="GD4" s="605"/>
      <c r="GE4" s="15"/>
      <c r="GF4" s="636">
        <v>1</v>
      </c>
      <c r="GG4" s="637">
        <f t="shared" ref="GG4:GG27" si="59">FR4</f>
        <v>1</v>
      </c>
      <c r="GH4" s="402" t="s">
        <v>356</v>
      </c>
      <c r="GI4" s="649">
        <f t="shared" ref="GI4:GI27" si="60">VLOOKUP(GG4,$AQ$4:$AZ$27,$GI$30,FALSE)</f>
        <v>1.460224</v>
      </c>
      <c r="GJ4" s="649">
        <f t="shared" ref="GJ4:GJ27" si="61">VLOOKUP(GG4,$BL$4:$BS$27,$GJ$30,FALSE)</f>
        <v>0.86536299999999999</v>
      </c>
      <c r="GK4" s="649">
        <f t="shared" ref="GK4:GK27" si="62">VLOOKUP(GG4,$CI$4:$CQ$27,$GK$30,FALSE)</f>
        <v>0.67986800000000003</v>
      </c>
      <c r="GL4" s="649">
        <f t="shared" ref="GL4:GL27" si="63">VLOOKUP(GG4,$DH$4:$DR$27,$GL$30,FALSE)</f>
        <v>0.20575199999999999</v>
      </c>
      <c r="GM4" s="649">
        <f t="shared" ref="GM4:GM27" si="64">VLOOKUP(GG4,$DW$4:$EA$27,$GM$30,FALSE)</f>
        <v>9.2720999999999998E-2</v>
      </c>
      <c r="GN4" s="649">
        <f t="shared" ref="GN4:GN27" si="65">VLOOKUP(GG4,$EN$4:$EX$28,$GN$30,FALSE)</f>
        <v>0.398262</v>
      </c>
      <c r="GO4" s="649">
        <f t="shared" ref="GO4:GO27" si="66">VLOOKUP(GG4,$FI$4:$FM$27,$GO$30,FALSE)</f>
        <v>0.61552499999999999</v>
      </c>
      <c r="GP4" s="649">
        <f t="shared" ref="GP4:GP27" si="67">VLOOKUP(GG4,$FR$4:$GB$27,$GP$30,FALSE)</f>
        <v>4.3177159999999999</v>
      </c>
      <c r="GQ4" s="845">
        <f>$L4</f>
        <v>1105599314.9987829</v>
      </c>
      <c r="GR4" s="616"/>
      <c r="GS4" s="605"/>
      <c r="GT4" s="15"/>
      <c r="GU4" s="628">
        <v>1</v>
      </c>
      <c r="GV4" s="637">
        <f t="shared" ref="GV4:GV27" si="68">FR4</f>
        <v>1</v>
      </c>
      <c r="GW4" s="402" t="s">
        <v>356</v>
      </c>
      <c r="GX4" s="635" t="s">
        <v>355</v>
      </c>
      <c r="GY4" s="290">
        <f t="shared" ref="GY4:GY27" si="69">GA4</f>
        <v>47736639.353713639</v>
      </c>
      <c r="GZ4" s="633">
        <f t="shared" ref="GZ4:GZ27" si="70">VLOOKUP(GV4,$GG$4:$GQ$27,$GZ$34,FALSE)</f>
        <v>1105599314.9987829</v>
      </c>
      <c r="HA4" s="649">
        <f>IF(GW4="Specialty Containers",$HA$31,ROUND(IF(GZ4&lt;&gt;0,GY4/GZ4*100,0),6))</f>
        <v>4.3177159999999999</v>
      </c>
      <c r="HB4" s="290">
        <f t="shared" ref="HB4:HB27" si="71">ROUND(HA4,10)*GZ4/100</f>
        <v>47736638.519592851</v>
      </c>
      <c r="HC4" s="656">
        <f t="shared" ref="HC4:HC27" si="72">HB4-GY4</f>
        <v>-0.83412078768014908</v>
      </c>
      <c r="HD4" s="657"/>
      <c r="HE4" s="605"/>
      <c r="HF4" s="15"/>
      <c r="HG4" s="628">
        <v>1</v>
      </c>
      <c r="HH4" s="402" t="s">
        <v>355</v>
      </c>
      <c r="HI4" s="658">
        <f>SUMIF($GX$4:$GX$27,$HH4,GY$4:GY$27)</f>
        <v>135021662.83364767</v>
      </c>
      <c r="HJ4" s="659">
        <f>HI4/HI$6</f>
        <v>0.98079329139884519</v>
      </c>
      <c r="HK4" s="658">
        <f>SUMIF($GX$4:$GX$27,$HH4,HB$4:HB$27)</f>
        <v>135021659.65965074</v>
      </c>
      <c r="HL4" s="656">
        <f>SUMIF($GX$4:$GX$27,$HH4,HC$4:HC$27)</f>
        <v>-3.1739969814459528</v>
      </c>
      <c r="HM4" s="657"/>
      <c r="HN4" s="605"/>
      <c r="HO4" s="15"/>
      <c r="HP4" s="636">
        <v>1</v>
      </c>
      <c r="HQ4" s="660">
        <f t="shared" ref="HQ4:HQ27" si="73">FR4</f>
        <v>1</v>
      </c>
      <c r="HR4" s="402" t="s">
        <v>356</v>
      </c>
      <c r="HS4" s="845">
        <f>$L4</f>
        <v>1105599314.9987829</v>
      </c>
      <c r="HT4" s="661">
        <f>HA4</f>
        <v>4.3177159999999999</v>
      </c>
      <c r="HU4" s="661">
        <v>3.3553109999999999</v>
      </c>
      <c r="HV4" s="630">
        <f>IF(HU4&lt;&gt;0,HT4/HU4-1,"")</f>
        <v>0.28683034150932651</v>
      </c>
      <c r="HW4" s="661">
        <f>HT4-HU4</f>
        <v>0.96240499999999995</v>
      </c>
      <c r="HX4" s="631">
        <v>10</v>
      </c>
      <c r="HY4" s="15"/>
      <c r="HZ4" s="605"/>
      <c r="IA4" s="15"/>
      <c r="IB4" s="662">
        <v>2130515699</v>
      </c>
      <c r="IC4" s="847">
        <f>L28</f>
        <v>2184016088.958766</v>
      </c>
      <c r="ID4" s="663">
        <f>(IC4-IB4)/IB4</f>
        <v>2.5111474176828387E-2</v>
      </c>
      <c r="IE4" s="662">
        <v>1500000</v>
      </c>
      <c r="IF4" s="664">
        <f>HT28</f>
        <v>6.3033312731510582</v>
      </c>
      <c r="IG4" s="665">
        <f>IF4*IC4/100</f>
        <v>137665769.14598855</v>
      </c>
      <c r="IH4" s="666">
        <v>1.4999999999999999E-2</v>
      </c>
      <c r="II4" s="662">
        <v>321518206</v>
      </c>
      <c r="IJ4" s="663">
        <f>II4/IC4</f>
        <v>0.14721421129882081</v>
      </c>
      <c r="IK4" s="663">
        <f>SUM(HS8,HS15,HS17,HS23:HS24,HS27)/HS28</f>
        <v>1.4488578757862525E-2</v>
      </c>
      <c r="IL4" s="15"/>
      <c r="IM4" s="605"/>
      <c r="IN4" s="15"/>
      <c r="IO4" s="636">
        <v>1</v>
      </c>
      <c r="IP4" s="660">
        <v>1</v>
      </c>
      <c r="IQ4" s="402" t="s">
        <v>356</v>
      </c>
      <c r="IR4" s="667">
        <f>GY4</f>
        <v>47736639.353713639</v>
      </c>
      <c r="IS4" s="668">
        <f>GZ4</f>
        <v>1105599314.9987829</v>
      </c>
      <c r="IT4" s="669">
        <f>HA4</f>
        <v>4.3177159999999999</v>
      </c>
      <c r="IU4" s="633">
        <f>IS4*$IJ$4/(1-$IK$4)</f>
        <v>165152759.93952453</v>
      </c>
      <c r="IV4" s="633">
        <f>IS4-IU4</f>
        <v>940446555.05925834</v>
      </c>
      <c r="IW4" s="667">
        <f>IU4*$IH$4</f>
        <v>2477291.399092868</v>
      </c>
      <c r="IX4" s="667">
        <f>IR4-IW4</f>
        <v>45259347.954620771</v>
      </c>
      <c r="IY4" s="670">
        <f>IX4/IS4*100</f>
        <v>4.093648335398127</v>
      </c>
      <c r="IZ4" s="670">
        <f>IY4+1.5</f>
        <v>5.593648335398127</v>
      </c>
      <c r="JA4" s="667">
        <f>(IY4*IV4+IZ4*IU4)/100</f>
        <v>47736639.353713639</v>
      </c>
      <c r="JB4" s="655">
        <f>IT4-IY4</f>
        <v>0.22406766460187288</v>
      </c>
      <c r="JC4" s="15"/>
      <c r="JD4" s="605"/>
      <c r="JE4" s="15"/>
      <c r="JF4" s="636">
        <v>1</v>
      </c>
      <c r="JG4" s="660">
        <f t="shared" ref="JG4:JG27" si="74">FR4</f>
        <v>1</v>
      </c>
      <c r="JH4" s="402" t="s">
        <v>356</v>
      </c>
      <c r="JI4" s="845">
        <f>$L4</f>
        <v>1105599314.9987829</v>
      </c>
      <c r="JJ4" s="661">
        <f>IY4</f>
        <v>4.093648335398127</v>
      </c>
      <c r="JK4" s="661">
        <v>3.121</v>
      </c>
      <c r="JL4" s="630">
        <f>IF(JK4&lt;&gt;0,JJ4/JK4-1,"")</f>
        <v>0.31164637468699996</v>
      </c>
      <c r="JM4" s="661">
        <f>JJ4-JK4</f>
        <v>0.97264833539812701</v>
      </c>
      <c r="JN4" s="631">
        <v>10</v>
      </c>
      <c r="JO4" s="15"/>
      <c r="JP4" s="15"/>
      <c r="JQ4" s="605"/>
      <c r="JR4" s="15"/>
      <c r="JS4" s="845">
        <v>1079472720</v>
      </c>
      <c r="JT4" s="661">
        <v>4.1530633403542172</v>
      </c>
      <c r="JU4" s="850">
        <f>JS4-JI4</f>
        <v>-26126594.998782873</v>
      </c>
      <c r="JV4" s="851">
        <f>JJ4-JT4</f>
        <v>-5.94150049560902E-2</v>
      </c>
      <c r="JX4" s="1" t="s">
        <v>443</v>
      </c>
      <c r="KA4" s="852">
        <f>SUMPRODUCT(JU4:JU27,JT4:JT27)/100</f>
        <v>-3661211.1838308801</v>
      </c>
    </row>
    <row r="5" spans="1:287" x14ac:dyDescent="0.3">
      <c r="A5" s="247">
        <v>2</v>
      </c>
      <c r="B5" s="671" t="s">
        <v>56</v>
      </c>
      <c r="C5" s="844">
        <f>'DCA 8 month Phase I'!LF27</f>
        <v>2414963.9975201474</v>
      </c>
      <c r="D5" s="672">
        <f t="shared" si="0"/>
        <v>1.7542225729034966E-2</v>
      </c>
      <c r="E5" s="673">
        <v>0.11057446003850119</v>
      </c>
      <c r="F5" s="15"/>
      <c r="G5" s="605"/>
      <c r="H5" s="15"/>
      <c r="I5" s="247">
        <f>+I4+1</f>
        <v>2</v>
      </c>
      <c r="J5" s="674">
        <f t="shared" si="1"/>
        <v>2</v>
      </c>
      <c r="K5" s="15" t="s">
        <v>361</v>
      </c>
      <c r="L5" s="842">
        <v>1016238.5121807927</v>
      </c>
      <c r="M5" s="564">
        <f t="shared" si="2"/>
        <v>4.653072462782481E-4</v>
      </c>
      <c r="N5" s="365">
        <v>114.49052914579005</v>
      </c>
      <c r="O5" s="365">
        <f t="shared" ref="O5:O27" si="75">IFERROR(L5/N5,0)</f>
        <v>8876.1797134043645</v>
      </c>
      <c r="P5" s="564">
        <f t="shared" si="3"/>
        <v>5.2688286015750273E-3</v>
      </c>
      <c r="Q5" s="231" t="s">
        <v>355</v>
      </c>
      <c r="R5" s="15"/>
      <c r="S5" s="605"/>
      <c r="T5" s="15"/>
      <c r="U5" s="593">
        <f>+U4+1</f>
        <v>2</v>
      </c>
      <c r="V5" s="675">
        <f t="shared" si="4"/>
        <v>2</v>
      </c>
      <c r="W5" s="15" t="s">
        <v>361</v>
      </c>
      <c r="X5" s="270">
        <f t="shared" ref="X5:X27" si="76">SUM(FT5:FX5)</f>
        <v>395849.95081388456</v>
      </c>
      <c r="Y5" s="564">
        <f t="shared" si="5"/>
        <v>3.7198004279967046E-3</v>
      </c>
      <c r="Z5" s="15"/>
      <c r="AA5" s="605"/>
      <c r="AB5" s="15"/>
      <c r="AC5" s="593">
        <f>+AC4+1</f>
        <v>2</v>
      </c>
      <c r="AD5" s="74">
        <v>2</v>
      </c>
      <c r="AE5" s="258" t="s">
        <v>361</v>
      </c>
      <c r="AF5" s="280">
        <v>28.35</v>
      </c>
      <c r="AG5" s="15"/>
      <c r="AH5" s="605"/>
      <c r="AI5" s="15"/>
      <c r="AJ5" s="593">
        <f t="shared" ref="AJ5:AJ7" si="77">+AJ4+1</f>
        <v>2</v>
      </c>
      <c r="AK5" s="676" t="s">
        <v>357</v>
      </c>
      <c r="AL5" s="677">
        <v>2000616.6825380074</v>
      </c>
      <c r="AM5" s="643"/>
      <c r="AN5" s="644"/>
      <c r="AO5" s="643"/>
      <c r="AP5" s="593">
        <f t="shared" ref="AP5:AP27" si="78">+AP4+1</f>
        <v>2</v>
      </c>
      <c r="AQ5" s="678">
        <f t="shared" si="6"/>
        <v>2</v>
      </c>
      <c r="AR5" s="15" t="s">
        <v>361</v>
      </c>
      <c r="AS5" s="15">
        <f t="shared" si="7"/>
        <v>28.35</v>
      </c>
      <c r="AT5" s="845">
        <f t="shared" ref="AT5:AT27" si="79">$L5</f>
        <v>1016238.5121807927</v>
      </c>
      <c r="AU5" s="679">
        <f>AT5*AS5/3600</f>
        <v>8002.8782834237427</v>
      </c>
      <c r="AV5" s="680">
        <f t="shared" si="8"/>
        <v>8419.0031380865821</v>
      </c>
      <c r="AW5" s="681">
        <f t="shared" si="9"/>
        <v>25.757631311903779</v>
      </c>
      <c r="AX5" s="270">
        <f>AV5*AW5</f>
        <v>216853.57884459512</v>
      </c>
      <c r="AY5" s="564">
        <f t="shared" ref="AY5:AY28" si="80">AX5/$AX$28</f>
        <v>4.2082040060798295E-3</v>
      </c>
      <c r="AZ5" s="682">
        <f t="shared" si="10"/>
        <v>21.338847000000001</v>
      </c>
      <c r="BA5" s="15"/>
      <c r="BB5" s="605"/>
      <c r="BC5" s="15"/>
      <c r="BD5" s="247">
        <v>2</v>
      </c>
      <c r="BE5" s="475" t="s">
        <v>327</v>
      </c>
      <c r="BF5" s="683">
        <v>0.5</v>
      </c>
      <c r="BG5" s="684">
        <f>BF5*$BG$6</f>
        <v>11674541.770339459</v>
      </c>
      <c r="BH5" s="15"/>
      <c r="BI5" s="605"/>
      <c r="BJ5" s="15"/>
      <c r="BK5" s="247">
        <f>+BK4+1</f>
        <v>2</v>
      </c>
      <c r="BL5" s="231">
        <f t="shared" si="11"/>
        <v>2</v>
      </c>
      <c r="BM5" s="15" t="s">
        <v>361</v>
      </c>
      <c r="BN5" s="564">
        <f t="shared" ref="BN5:BN27" si="81">VLOOKUP(BL5,$AQ$4:$AY$28,$BN$33,FALSE)</f>
        <v>4.2082040060798295E-3</v>
      </c>
      <c r="BO5" s="270">
        <f t="shared" ref="BO5:BO27" si="82">BN5*$BO$28</f>
        <v>49128.853447088819</v>
      </c>
      <c r="BP5" s="564">
        <f t="shared" ref="BP5:BP27" si="83">VLOOKUP(BL5,$J$4:$M$27,$BP$33,FALSE)</f>
        <v>4.653072462782481E-4</v>
      </c>
      <c r="BQ5" s="270">
        <f t="shared" ref="BQ5:BQ27" si="84">BP5*$BQ$28</f>
        <v>5432.2488827170373</v>
      </c>
      <c r="BR5" s="685">
        <f t="shared" si="12"/>
        <v>54561.102329805857</v>
      </c>
      <c r="BS5" s="682">
        <f t="shared" si="13"/>
        <v>5.3689270000000002</v>
      </c>
      <c r="BT5" s="15"/>
      <c r="BU5" s="605"/>
      <c r="BV5" s="15"/>
      <c r="BW5" s="247">
        <f>+BW4+1</f>
        <v>2</v>
      </c>
      <c r="BX5" s="15" t="s">
        <v>358</v>
      </c>
      <c r="BY5" s="686">
        <v>0.15906062856130126</v>
      </c>
      <c r="BZ5" s="687">
        <f>BY5*$BZ$9</f>
        <v>3575105.4296685238</v>
      </c>
      <c r="CA5" s="688">
        <v>1</v>
      </c>
      <c r="CB5" s="688"/>
      <c r="CC5" s="687">
        <f>CA5*$BZ5</f>
        <v>3575105.4296685238</v>
      </c>
      <c r="CD5" s="687">
        <f t="shared" si="14"/>
        <v>0</v>
      </c>
      <c r="CE5" s="15"/>
      <c r="CF5" s="605"/>
      <c r="CG5" s="15"/>
      <c r="CH5" s="247">
        <f>+CH4+1</f>
        <v>2</v>
      </c>
      <c r="CI5" s="74">
        <f t="shared" si="15"/>
        <v>2</v>
      </c>
      <c r="CJ5" s="15" t="s">
        <v>361</v>
      </c>
      <c r="CK5" s="254">
        <f t="shared" si="16"/>
        <v>4.653072462782481E-4</v>
      </c>
      <c r="CL5" s="256">
        <f t="shared" si="17"/>
        <v>2483.4183554075271</v>
      </c>
      <c r="CM5" s="254">
        <f t="shared" si="18"/>
        <v>5.2688286015750273E-3</v>
      </c>
      <c r="CN5" s="256">
        <f t="shared" si="19"/>
        <v>90303.566021393141</v>
      </c>
      <c r="CO5" s="256">
        <f t="shared" si="20"/>
        <v>92786.984376800669</v>
      </c>
      <c r="CP5" s="254">
        <f t="shared" si="21"/>
        <v>4.1282016286299933E-3</v>
      </c>
      <c r="CQ5" s="252">
        <f t="shared" si="22"/>
        <v>9.1304339999999993</v>
      </c>
      <c r="CR5" s="15"/>
      <c r="CS5" s="605"/>
      <c r="CT5" s="15"/>
      <c r="CU5" s="247">
        <f>+CU4+1</f>
        <v>2</v>
      </c>
      <c r="CV5" s="24" t="s">
        <v>48</v>
      </c>
      <c r="CW5" s="254">
        <v>1</v>
      </c>
      <c r="CX5" s="254">
        <v>0</v>
      </c>
      <c r="CY5" s="387">
        <v>0</v>
      </c>
      <c r="CZ5" s="256">
        <f t="shared" si="23"/>
        <v>58709.945241940688</v>
      </c>
      <c r="DA5" s="256">
        <f t="shared" si="23"/>
        <v>0</v>
      </c>
      <c r="DB5" s="256">
        <f t="shared" si="23"/>
        <v>0</v>
      </c>
      <c r="DC5" s="844">
        <f t="shared" ref="DC5:DC6" si="85">DC13*$DC$7</f>
        <v>58709.945241940688</v>
      </c>
      <c r="DD5" s="15"/>
      <c r="DE5" s="605"/>
      <c r="DF5" s="15"/>
      <c r="DG5" s="593">
        <f>+DG4+1</f>
        <v>2</v>
      </c>
      <c r="DH5" s="689">
        <f t="shared" si="24"/>
        <v>2</v>
      </c>
      <c r="DI5" s="15" t="s">
        <v>361</v>
      </c>
      <c r="DJ5" s="254">
        <f>VLOOKUP(DH5,$CI$4:$CP$27,$DJ$33,FALSE)</f>
        <v>4.1282016286299933E-3</v>
      </c>
      <c r="DK5" s="256">
        <f t="shared" ref="DK5:DK27" si="86">DJ5*$DK$28</f>
        <v>242.36649156455726</v>
      </c>
      <c r="DL5" s="254">
        <f t="shared" si="26"/>
        <v>5.2688286015750273E-3</v>
      </c>
      <c r="DM5" s="256">
        <f t="shared" si="27"/>
        <v>10627.252697570826</v>
      </c>
      <c r="DN5" s="254">
        <f t="shared" si="28"/>
        <v>4.653072462782481E-4</v>
      </c>
      <c r="DO5" s="256">
        <f t="shared" si="29"/>
        <v>1552.0542476911082</v>
      </c>
      <c r="DP5" s="256">
        <f t="shared" ref="DP5:DP27" si="87">DK5+DM5+DO5</f>
        <v>12421.673436826492</v>
      </c>
      <c r="DQ5" s="254">
        <f t="shared" si="30"/>
        <v>2.2955225015415842E-3</v>
      </c>
      <c r="DR5" s="252">
        <f t="shared" si="31"/>
        <v>1.2223189999999999</v>
      </c>
      <c r="DS5" s="15"/>
      <c r="DT5" s="605"/>
      <c r="DU5" s="15"/>
      <c r="DV5" s="593">
        <f>+DV4+1</f>
        <v>2</v>
      </c>
      <c r="DW5" s="689">
        <f t="shared" si="32"/>
        <v>2</v>
      </c>
      <c r="DX5" s="15" t="s">
        <v>361</v>
      </c>
      <c r="DY5" s="254">
        <f t="shared" si="33"/>
        <v>5.2688286015750273E-3</v>
      </c>
      <c r="DZ5" s="256">
        <f t="shared" si="34"/>
        <v>19226.611825856464</v>
      </c>
      <c r="EA5" s="252">
        <f t="shared" si="35"/>
        <v>1.891939</v>
      </c>
      <c r="EB5" s="15"/>
      <c r="EC5" s="605"/>
      <c r="ED5" s="15"/>
      <c r="EE5" s="247">
        <v>2</v>
      </c>
      <c r="EF5" s="15" t="s">
        <v>48</v>
      </c>
      <c r="EG5" s="256">
        <v>1022862.4675000001</v>
      </c>
      <c r="EH5" s="672">
        <f>EG5/$EG$7</f>
        <v>0.10407994807459543</v>
      </c>
      <c r="EI5" s="256">
        <f>EH5*$EI$7</f>
        <v>1188925.3753269687</v>
      </c>
      <c r="EJ5" s="15"/>
      <c r="EK5" s="605"/>
      <c r="EL5" s="15"/>
      <c r="EM5" s="593">
        <f>+EM4+1</f>
        <v>2</v>
      </c>
      <c r="EN5" s="689">
        <f t="shared" si="36"/>
        <v>2</v>
      </c>
      <c r="EO5" s="15" t="s">
        <v>361</v>
      </c>
      <c r="EP5" s="254">
        <f t="shared" si="37"/>
        <v>3.7198004279967046E-3</v>
      </c>
      <c r="EQ5" s="256">
        <f t="shared" si="38"/>
        <v>26825.40887969773</v>
      </c>
      <c r="ER5" s="254">
        <f t="shared" si="39"/>
        <v>4.1282016286299933E-3</v>
      </c>
      <c r="ES5" s="256">
        <f t="shared" si="40"/>
        <v>4908.1236707443186</v>
      </c>
      <c r="ET5" s="254">
        <f t="shared" si="41"/>
        <v>4.653072462782481E-4</v>
      </c>
      <c r="EU5" s="256">
        <f t="shared" si="42"/>
        <v>1406.5073453250404</v>
      </c>
      <c r="EV5" s="256">
        <f t="shared" si="43"/>
        <v>33140.039895767084</v>
      </c>
      <c r="EW5" s="254">
        <f t="shared" si="44"/>
        <v>2.901118693503269E-3</v>
      </c>
      <c r="EX5" s="252">
        <f t="shared" si="45"/>
        <v>3.2610489999999999</v>
      </c>
      <c r="EY5" s="15"/>
      <c r="EZ5" s="605"/>
      <c r="FA5" s="15"/>
      <c r="FB5" s="366">
        <v>2</v>
      </c>
      <c r="FC5" s="690" t="s">
        <v>359</v>
      </c>
      <c r="FD5" s="368">
        <f>C12</f>
        <v>-588350.37494847109</v>
      </c>
      <c r="FE5" s="15"/>
      <c r="FF5" s="605"/>
      <c r="FG5" s="15"/>
      <c r="FH5" s="593">
        <f>+FH4+1</f>
        <v>2</v>
      </c>
      <c r="FI5" s="675">
        <f t="shared" si="46"/>
        <v>2</v>
      </c>
      <c r="FJ5" s="15" t="s">
        <v>361</v>
      </c>
      <c r="FK5" s="254">
        <f t="shared" si="47"/>
        <v>3.7198004279967046E-3</v>
      </c>
      <c r="FL5" s="256">
        <f t="shared" si="48"/>
        <v>73747.236498575541</v>
      </c>
      <c r="FM5" s="252">
        <f t="shared" si="49"/>
        <v>7.2568830000000002</v>
      </c>
      <c r="FN5" s="15"/>
      <c r="FO5" s="605"/>
      <c r="FP5" s="15"/>
      <c r="FQ5" s="247">
        <f t="shared" ref="FQ5:FQ13" si="88">+FQ4+1</f>
        <v>2</v>
      </c>
      <c r="FR5" s="675">
        <v>2</v>
      </c>
      <c r="FS5" s="15" t="s">
        <v>361</v>
      </c>
      <c r="FT5" s="256">
        <f t="shared" si="50"/>
        <v>216853.57884459512</v>
      </c>
      <c r="FU5" s="256">
        <f t="shared" si="51"/>
        <v>54561.102329805857</v>
      </c>
      <c r="FV5" s="256">
        <f t="shared" si="52"/>
        <v>92786.984376800669</v>
      </c>
      <c r="FW5" s="256">
        <f t="shared" si="53"/>
        <v>12421.673436826492</v>
      </c>
      <c r="FX5" s="256">
        <f t="shared" si="54"/>
        <v>19226.611825856464</v>
      </c>
      <c r="FY5" s="256">
        <f t="shared" si="55"/>
        <v>33140.039895767084</v>
      </c>
      <c r="FZ5" s="256">
        <f t="shared" si="56"/>
        <v>73747.236498575541</v>
      </c>
      <c r="GA5" s="256">
        <f t="shared" si="57"/>
        <v>502737.22720822715</v>
      </c>
      <c r="GB5" s="325">
        <f t="shared" si="58"/>
        <v>49.470396999999998</v>
      </c>
      <c r="GC5" s="15"/>
      <c r="GD5" s="605"/>
      <c r="GE5" s="15"/>
      <c r="GF5" s="593">
        <f t="shared" ref="GF5:GF27" si="89">+GF4+1</f>
        <v>2</v>
      </c>
      <c r="GG5" s="675">
        <f t="shared" si="59"/>
        <v>2</v>
      </c>
      <c r="GH5" s="15" t="s">
        <v>361</v>
      </c>
      <c r="GI5" s="252">
        <f t="shared" si="60"/>
        <v>21.338847000000001</v>
      </c>
      <c r="GJ5" s="252">
        <f t="shared" si="61"/>
        <v>5.3689270000000002</v>
      </c>
      <c r="GK5" s="252">
        <f t="shared" si="62"/>
        <v>9.1304339999999993</v>
      </c>
      <c r="GL5" s="252">
        <f t="shared" si="63"/>
        <v>1.2223189999999999</v>
      </c>
      <c r="GM5" s="252">
        <f t="shared" si="64"/>
        <v>1.891939</v>
      </c>
      <c r="GN5" s="252">
        <f t="shared" si="65"/>
        <v>3.2610489999999999</v>
      </c>
      <c r="GO5" s="252">
        <f t="shared" si="66"/>
        <v>7.2568830000000002</v>
      </c>
      <c r="GP5" s="252">
        <f t="shared" si="67"/>
        <v>49.470396999999998</v>
      </c>
      <c r="GQ5" s="845">
        <f t="shared" ref="GQ5:GQ27" si="90">$L5</f>
        <v>1016238.5121807927</v>
      </c>
      <c r="GR5" s="616"/>
      <c r="GS5" s="605"/>
      <c r="GT5" s="15"/>
      <c r="GU5" s="247">
        <f t="shared" ref="GU5:GU27" si="91">+GU4+1</f>
        <v>2</v>
      </c>
      <c r="GV5" s="675">
        <f t="shared" si="68"/>
        <v>2</v>
      </c>
      <c r="GW5" s="15" t="s">
        <v>361</v>
      </c>
      <c r="GX5" s="231" t="s">
        <v>355</v>
      </c>
      <c r="GY5" s="270">
        <f t="shared" si="69"/>
        <v>502737.22720822715</v>
      </c>
      <c r="GZ5" s="365">
        <f t="shared" si="70"/>
        <v>1016238.5121807927</v>
      </c>
      <c r="HA5" s="252">
        <f t="shared" ref="HA5:HA27" si="92">IF(GW5="Specialty Containers",$HA$31,ROUND(IF(GZ5&lt;&gt;0,GY5/GZ5*100,0),6))</f>
        <v>49.470396999999998</v>
      </c>
      <c r="HB5" s="256">
        <f t="shared" si="71"/>
        <v>502737.22644273157</v>
      </c>
      <c r="HC5" s="657">
        <f t="shared" si="72"/>
        <v>-7.6549558434635401E-4</v>
      </c>
      <c r="HD5" s="657"/>
      <c r="HE5" s="605"/>
      <c r="HF5" s="15"/>
      <c r="HG5" s="366">
        <v>2</v>
      </c>
      <c r="HH5" s="475" t="s">
        <v>360</v>
      </c>
      <c r="HI5" s="691">
        <f>SUMIF($GX$4:$GX$27,$HH5,GY$4:GY$27)</f>
        <v>2644106.3123408435</v>
      </c>
      <c r="HJ5" s="692">
        <f>HI5/HI$6</f>
        <v>1.9206708601154761E-2</v>
      </c>
      <c r="HK5" s="691">
        <f>SUMIF($GX$4:$GX$27,$HH5,HB$4:HB$27)</f>
        <v>2644106.4223393481</v>
      </c>
      <c r="HL5" s="693">
        <f>SUMIF($GX$4:$GX$27,$HH5,HC$4:HC$27)</f>
        <v>0.10999850439839065</v>
      </c>
      <c r="HM5" s="657"/>
      <c r="HN5" s="605"/>
      <c r="HO5" s="15"/>
      <c r="HP5" s="593">
        <f>+HP4+1</f>
        <v>2</v>
      </c>
      <c r="HQ5" s="694">
        <f t="shared" si="73"/>
        <v>2</v>
      </c>
      <c r="HR5" s="15" t="s">
        <v>361</v>
      </c>
      <c r="HS5" s="845">
        <f t="shared" ref="HS5:HS27" si="93">$L5</f>
        <v>1016238.5121807927</v>
      </c>
      <c r="HT5" s="695">
        <f t="shared" ref="HT5:HT27" si="94">HA5</f>
        <v>49.470396999999998</v>
      </c>
      <c r="HU5" s="695">
        <v>40.338498000000001</v>
      </c>
      <c r="HV5" s="672">
        <f t="shared" ref="HV5:HV27" si="95">IF(HU5&lt;&gt;0,HT5/HU5-1,"")</f>
        <v>0.2263817309211662</v>
      </c>
      <c r="HW5" s="695">
        <f t="shared" ref="HW5:HW28" si="96">HT5-HU5</f>
        <v>9.1318989999999971</v>
      </c>
      <c r="HX5" s="673">
        <v>25</v>
      </c>
      <c r="HY5" s="15"/>
      <c r="HZ5" s="60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605"/>
      <c r="IN5" s="15"/>
      <c r="IO5" s="593">
        <v>2</v>
      </c>
      <c r="IP5" s="694">
        <v>2</v>
      </c>
      <c r="IQ5" s="15" t="s">
        <v>361</v>
      </c>
      <c r="IR5" s="696">
        <f t="shared" ref="IR5:IT27" si="97">GY5</f>
        <v>502737.22720822715</v>
      </c>
      <c r="IS5" s="697">
        <f t="shared" si="97"/>
        <v>1016238.5121807927</v>
      </c>
      <c r="IT5" s="698">
        <f t="shared" si="97"/>
        <v>49.470396999999998</v>
      </c>
      <c r="IU5" s="365">
        <f t="shared" ref="IU5:IU26" si="98">IS5*$IJ$4/(1-$IK$4)</f>
        <v>151804.17784871621</v>
      </c>
      <c r="IV5" s="365">
        <f t="shared" ref="IV5:IV27" si="99">IS5-IU5</f>
        <v>864434.3343320766</v>
      </c>
      <c r="IW5" s="696">
        <f t="shared" ref="IW5:IW27" si="100">IU5*$IH$4</f>
        <v>2277.0626677307432</v>
      </c>
      <c r="IX5" s="696">
        <f t="shared" ref="IX5:IX27" si="101">IR5-IW5</f>
        <v>500460.16454049642</v>
      </c>
      <c r="IY5" s="556">
        <f t="shared" ref="IY5:IY25" si="102">IX5/IS5*100</f>
        <v>49.246329335279377</v>
      </c>
      <c r="IZ5" s="699">
        <f t="shared" ref="IZ5:IZ26" si="103">IY5+1.5</f>
        <v>50.746329335279377</v>
      </c>
      <c r="JA5" s="696">
        <f t="shared" ref="JA5:JA27" si="104">(IY5*IV5+IZ5*IU5)/100</f>
        <v>502737.22720822715</v>
      </c>
      <c r="JB5" s="700">
        <f t="shared" ref="JB5:JB27" si="105">IT5-IY5</f>
        <v>0.22406766472062145</v>
      </c>
      <c r="JC5" s="15"/>
      <c r="JD5" s="605"/>
      <c r="JE5" s="15"/>
      <c r="JF5" s="593">
        <f>+JF4+1</f>
        <v>2</v>
      </c>
      <c r="JG5" s="694">
        <f t="shared" si="74"/>
        <v>2</v>
      </c>
      <c r="JH5" s="15" t="s">
        <v>361</v>
      </c>
      <c r="JI5" s="845">
        <f t="shared" ref="JI5:JI27" si="106">$L5</f>
        <v>1016238.5121807927</v>
      </c>
      <c r="JJ5" s="695">
        <f t="shared" ref="JJ5:JJ27" si="107">IY5</f>
        <v>49.246329335279377</v>
      </c>
      <c r="JK5" s="695">
        <v>40.103999999999999</v>
      </c>
      <c r="JL5" s="672">
        <f t="shared" ref="JL5" si="108">IF(JK5&lt;&gt;0,JJ5/JK5-1,"")</f>
        <v>0.22796552302212691</v>
      </c>
      <c r="JM5" s="695">
        <f t="shared" ref="JM5:JM28" si="109">JJ5-JK5</f>
        <v>9.1423293352793777</v>
      </c>
      <c r="JN5" s="673">
        <v>25</v>
      </c>
      <c r="JO5" s="15"/>
      <c r="JP5" s="15"/>
      <c r="JQ5" s="605"/>
      <c r="JR5" s="15"/>
      <c r="JS5" s="845">
        <v>930949</v>
      </c>
      <c r="JT5" s="695">
        <v>49.932546078249118</v>
      </c>
      <c r="JU5" s="850">
        <f t="shared" ref="JU5:JV28" si="110">JS5-JI5</f>
        <v>-85289.51218079275</v>
      </c>
      <c r="JV5" s="851">
        <f t="shared" ref="JV5:JV27" si="111">JJ5-JT5</f>
        <v>-0.68621674296974078</v>
      </c>
      <c r="JX5" s="1" t="s">
        <v>444</v>
      </c>
      <c r="KA5" s="852">
        <f>SUMPRODUCT(JS4:JS27,JV4:JV27)/100</f>
        <v>-1841322.1605267941</v>
      </c>
    </row>
    <row r="6" spans="1:287" ht="17.25" thickBot="1" x14ac:dyDescent="0.35">
      <c r="A6" s="628">
        <v>3</v>
      </c>
      <c r="B6" s="629" t="s">
        <v>47</v>
      </c>
      <c r="C6" s="844">
        <f>'DCA 8 month Phase I'!LH27</f>
        <v>23349083.540678918</v>
      </c>
      <c r="D6" s="630">
        <f t="shared" si="0"/>
        <v>0.16960703946613076</v>
      </c>
      <c r="E6" s="631">
        <v>1.0697473708334411</v>
      </c>
      <c r="F6" s="15"/>
      <c r="G6" s="605"/>
      <c r="H6" s="15"/>
      <c r="I6" s="628">
        <f t="shared" ref="I6:I21" si="112">+I5+1</f>
        <v>3</v>
      </c>
      <c r="J6" s="632">
        <f t="shared" si="1"/>
        <v>3</v>
      </c>
      <c r="K6" s="402" t="s">
        <v>365</v>
      </c>
      <c r="L6" s="842">
        <v>2318061.3452709788</v>
      </c>
      <c r="M6" s="634">
        <f t="shared" si="2"/>
        <v>1.0613755809720793E-3</v>
      </c>
      <c r="N6" s="633">
        <v>871.93940506793979</v>
      </c>
      <c r="O6" s="633">
        <f t="shared" si="75"/>
        <v>2658.5119697513383</v>
      </c>
      <c r="P6" s="634">
        <f t="shared" si="3"/>
        <v>1.5780712374156161E-3</v>
      </c>
      <c r="Q6" s="635" t="s">
        <v>355</v>
      </c>
      <c r="R6" s="15"/>
      <c r="S6" s="605"/>
      <c r="T6" s="15"/>
      <c r="U6" s="636">
        <f t="shared" ref="U6:U27" si="113">+U5+1</f>
        <v>3</v>
      </c>
      <c r="V6" s="637">
        <f t="shared" si="4"/>
        <v>3</v>
      </c>
      <c r="W6" s="402" t="s">
        <v>365</v>
      </c>
      <c r="X6" s="290">
        <f t="shared" si="76"/>
        <v>192280.73910218867</v>
      </c>
      <c r="Y6" s="634">
        <f t="shared" si="5"/>
        <v>1.8068613476830489E-3</v>
      </c>
      <c r="Z6" s="15"/>
      <c r="AA6" s="605"/>
      <c r="AB6" s="15"/>
      <c r="AC6" s="636">
        <f t="shared" ref="AC6:AC27" si="114">+AC5+1</f>
        <v>3</v>
      </c>
      <c r="AD6" s="638">
        <v>3</v>
      </c>
      <c r="AE6" s="639" t="s">
        <v>365</v>
      </c>
      <c r="AF6" s="640">
        <v>6.29</v>
      </c>
      <c r="AG6" s="15"/>
      <c r="AH6" s="605"/>
      <c r="AI6" s="15"/>
      <c r="AJ6" s="636">
        <f t="shared" si="77"/>
        <v>3</v>
      </c>
      <c r="AK6" s="701" t="s">
        <v>362</v>
      </c>
      <c r="AL6" s="702">
        <f>AL4/AL5</f>
        <v>25.757631311903779</v>
      </c>
      <c r="AM6" s="703"/>
      <c r="AN6" s="704"/>
      <c r="AO6" s="703"/>
      <c r="AP6" s="636">
        <f t="shared" si="78"/>
        <v>3</v>
      </c>
      <c r="AQ6" s="645">
        <f t="shared" si="6"/>
        <v>3</v>
      </c>
      <c r="AR6" s="402" t="s">
        <v>365</v>
      </c>
      <c r="AS6" s="402">
        <f t="shared" si="7"/>
        <v>6.29</v>
      </c>
      <c r="AT6" s="845">
        <f t="shared" si="79"/>
        <v>2318061.3452709788</v>
      </c>
      <c r="AU6" s="646">
        <f t="shared" ref="AU6:AU27" si="115">AT6*AS6/3600</f>
        <v>4050.1682949317933</v>
      </c>
      <c r="AV6" s="647">
        <f t="shared" si="8"/>
        <v>4260.764487126723</v>
      </c>
      <c r="AW6" s="648">
        <f t="shared" si="9"/>
        <v>25.757631311903779</v>
      </c>
      <c r="AX6" s="290">
        <f>AV6*AW6</f>
        <v>109747.20076626293</v>
      </c>
      <c r="AY6" s="634">
        <f t="shared" si="80"/>
        <v>2.1297255612811664E-3</v>
      </c>
      <c r="AZ6" s="649">
        <f t="shared" si="10"/>
        <v>4.7344390000000001</v>
      </c>
      <c r="BA6" s="15"/>
      <c r="BB6" s="605"/>
      <c r="BC6" s="15"/>
      <c r="BD6" s="705">
        <v>3</v>
      </c>
      <c r="BE6" s="706" t="s">
        <v>70</v>
      </c>
      <c r="BF6" s="707">
        <f>SUM(BF4:BF5)</f>
        <v>1</v>
      </c>
      <c r="BG6" s="708">
        <f>C6</f>
        <v>23349083.540678918</v>
      </c>
      <c r="BH6" s="15"/>
      <c r="BI6" s="605"/>
      <c r="BJ6" s="15"/>
      <c r="BK6" s="628">
        <f t="shared" ref="BK6:BK27" si="116">+BK5+1</f>
        <v>3</v>
      </c>
      <c r="BL6" s="635">
        <f t="shared" si="11"/>
        <v>3</v>
      </c>
      <c r="BM6" s="402" t="s">
        <v>365</v>
      </c>
      <c r="BN6" s="634">
        <f t="shared" si="81"/>
        <v>2.1297255612811664E-3</v>
      </c>
      <c r="BO6" s="290">
        <f t="shared" si="82"/>
        <v>24863.570024536628</v>
      </c>
      <c r="BP6" s="634">
        <f t="shared" si="83"/>
        <v>1.0613755809720793E-3</v>
      </c>
      <c r="BQ6" s="290">
        <f t="shared" si="84"/>
        <v>12391.073554076851</v>
      </c>
      <c r="BR6" s="650">
        <f t="shared" si="12"/>
        <v>37254.643578613483</v>
      </c>
      <c r="BS6" s="649">
        <f t="shared" si="13"/>
        <v>1.6071470000000001</v>
      </c>
      <c r="BT6" s="15"/>
      <c r="BU6" s="605"/>
      <c r="BV6" s="15"/>
      <c r="BW6" s="628">
        <f>+BW5+1</f>
        <v>3</v>
      </c>
      <c r="BX6" s="402" t="s">
        <v>363</v>
      </c>
      <c r="BY6" s="630">
        <v>0.11870973376903964</v>
      </c>
      <c r="BZ6" s="651">
        <f>BY6*$BZ$9</f>
        <v>2668163.8164697476</v>
      </c>
      <c r="CA6" s="631"/>
      <c r="CB6" s="631">
        <v>1</v>
      </c>
      <c r="CC6" s="651">
        <f t="shared" si="14"/>
        <v>0</v>
      </c>
      <c r="CD6" s="651">
        <f t="shared" si="14"/>
        <v>2668163.8164697476</v>
      </c>
      <c r="CE6" s="15"/>
      <c r="CF6" s="605"/>
      <c r="CG6" s="15"/>
      <c r="CH6" s="628">
        <f t="shared" ref="CH6:CH27" si="117">+CH5+1</f>
        <v>3</v>
      </c>
      <c r="CI6" s="638">
        <f t="shared" si="15"/>
        <v>3</v>
      </c>
      <c r="CJ6" s="402" t="s">
        <v>365</v>
      </c>
      <c r="CK6" s="634">
        <f t="shared" si="16"/>
        <v>1.0613755809720793E-3</v>
      </c>
      <c r="CL6" s="290">
        <f t="shared" si="17"/>
        <v>5664.7293177789661</v>
      </c>
      <c r="CM6" s="634">
        <f t="shared" si="18"/>
        <v>1.5780712374156161E-3</v>
      </c>
      <c r="CN6" s="290">
        <f t="shared" si="19"/>
        <v>27046.896179508109</v>
      </c>
      <c r="CO6" s="290">
        <f t="shared" si="20"/>
        <v>32711.625497287074</v>
      </c>
      <c r="CP6" s="634">
        <f t="shared" si="21"/>
        <v>1.4553785378415502E-3</v>
      </c>
      <c r="CQ6" s="649">
        <f t="shared" si="22"/>
        <v>1.4111629999999999</v>
      </c>
      <c r="CR6" s="15"/>
      <c r="CS6" s="605"/>
      <c r="CT6" s="15"/>
      <c r="CU6" s="709">
        <v>3</v>
      </c>
      <c r="CV6" s="710" t="s">
        <v>353</v>
      </c>
      <c r="CW6" s="711">
        <v>0</v>
      </c>
      <c r="CX6" s="711">
        <v>0</v>
      </c>
      <c r="CY6" s="712">
        <v>1</v>
      </c>
      <c r="CZ6" s="713">
        <f t="shared" si="23"/>
        <v>0</v>
      </c>
      <c r="DA6" s="713">
        <f t="shared" si="23"/>
        <v>0</v>
      </c>
      <c r="DB6" s="713">
        <f t="shared" si="23"/>
        <v>1318542.3029097733</v>
      </c>
      <c r="DC6" s="844">
        <f t="shared" si="85"/>
        <v>1318542.3029097733</v>
      </c>
      <c r="DD6" s="15"/>
      <c r="DE6" s="605"/>
      <c r="DF6" s="15"/>
      <c r="DG6" s="636">
        <f t="shared" ref="DG6:DG27" si="118">+DG5+1</f>
        <v>3</v>
      </c>
      <c r="DH6" s="654">
        <f t="shared" si="24"/>
        <v>3</v>
      </c>
      <c r="DI6" s="402" t="s">
        <v>365</v>
      </c>
      <c r="DJ6" s="634">
        <f t="shared" si="25"/>
        <v>1.4553785378415502E-3</v>
      </c>
      <c r="DK6" s="290">
        <f t="shared" si="86"/>
        <v>85.445194262973118</v>
      </c>
      <c r="DL6" s="634">
        <f t="shared" si="26"/>
        <v>1.5780712374156161E-3</v>
      </c>
      <c r="DM6" s="290">
        <f t="shared" si="27"/>
        <v>3182.9772958966173</v>
      </c>
      <c r="DN6" s="634">
        <f t="shared" si="28"/>
        <v>1.0613755809720793E-3</v>
      </c>
      <c r="DO6" s="290">
        <f t="shared" si="29"/>
        <v>3540.2682679441027</v>
      </c>
      <c r="DP6" s="290">
        <f t="shared" si="87"/>
        <v>6808.690758103693</v>
      </c>
      <c r="DQ6" s="634">
        <f t="shared" si="30"/>
        <v>1.2582445449683553E-3</v>
      </c>
      <c r="DR6" s="649">
        <f t="shared" si="31"/>
        <v>0.29372300000000001</v>
      </c>
      <c r="DS6" s="15"/>
      <c r="DT6" s="605"/>
      <c r="DU6" s="15"/>
      <c r="DV6" s="636">
        <f t="shared" ref="DV6:DV27" si="119">+DV5+1</f>
        <v>3</v>
      </c>
      <c r="DW6" s="654">
        <f t="shared" si="32"/>
        <v>3</v>
      </c>
      <c r="DX6" s="402" t="s">
        <v>365</v>
      </c>
      <c r="DY6" s="634">
        <f t="shared" si="33"/>
        <v>1.5780712374156161E-3</v>
      </c>
      <c r="DZ6" s="290">
        <f t="shared" si="34"/>
        <v>5758.5785019214918</v>
      </c>
      <c r="EA6" s="649">
        <f t="shared" si="35"/>
        <v>0.248422</v>
      </c>
      <c r="EB6" s="15"/>
      <c r="EC6" s="605"/>
      <c r="ED6" s="15"/>
      <c r="EE6" s="709">
        <v>3</v>
      </c>
      <c r="EF6" s="714" t="s">
        <v>170</v>
      </c>
      <c r="EG6" s="713">
        <v>2600547.7674500002</v>
      </c>
      <c r="EH6" s="715">
        <f>EG6/$EG$7</f>
        <v>0.264615121975527</v>
      </c>
      <c r="EI6" s="713">
        <f>EH6*$EI$7</f>
        <v>3022749.7133882288</v>
      </c>
      <c r="EJ6" s="15"/>
      <c r="EK6" s="605"/>
      <c r="EL6" s="15"/>
      <c r="EM6" s="636">
        <f t="shared" ref="EM6:EM27" si="120">+EM5+1</f>
        <v>3</v>
      </c>
      <c r="EN6" s="654">
        <f t="shared" si="36"/>
        <v>3</v>
      </c>
      <c r="EO6" s="402" t="s">
        <v>365</v>
      </c>
      <c r="EP6" s="634">
        <f t="shared" si="37"/>
        <v>1.8068613476830489E-3</v>
      </c>
      <c r="EQ6" s="290">
        <f t="shared" si="38"/>
        <v>13030.213684507487</v>
      </c>
      <c r="ER6" s="634">
        <f t="shared" si="39"/>
        <v>1.4553785378415502E-3</v>
      </c>
      <c r="ES6" s="290">
        <f t="shared" si="40"/>
        <v>1730.33647434608</v>
      </c>
      <c r="ET6" s="634">
        <f t="shared" si="41"/>
        <v>1.0613755809720793E-3</v>
      </c>
      <c r="EU6" s="290">
        <f t="shared" si="42"/>
        <v>3208.2727331806177</v>
      </c>
      <c r="EV6" s="290">
        <f t="shared" si="43"/>
        <v>17968.822892034186</v>
      </c>
      <c r="EW6" s="634">
        <f t="shared" si="44"/>
        <v>1.5730122279963904E-3</v>
      </c>
      <c r="EX6" s="649">
        <f t="shared" si="45"/>
        <v>0.77516600000000002</v>
      </c>
      <c r="EY6" s="15"/>
      <c r="EZ6" s="605"/>
      <c r="FA6" s="15"/>
      <c r="FB6" s="716">
        <v>3</v>
      </c>
      <c r="FC6" s="717" t="s">
        <v>364</v>
      </c>
      <c r="FD6" s="718">
        <f>SUM(FD4:FD5)</f>
        <v>19825589.551397532</v>
      </c>
      <c r="FE6" s="15"/>
      <c r="FF6" s="605"/>
      <c r="FG6" s="15"/>
      <c r="FH6" s="636">
        <f t="shared" ref="FH6:FH27" si="121">+FH5+1</f>
        <v>3</v>
      </c>
      <c r="FI6" s="637">
        <f t="shared" si="46"/>
        <v>3</v>
      </c>
      <c r="FJ6" s="402" t="s">
        <v>365</v>
      </c>
      <c r="FK6" s="634">
        <f t="shared" si="47"/>
        <v>1.8068613476830489E-3</v>
      </c>
      <c r="FL6" s="290">
        <f t="shared" si="48"/>
        <v>35822.091455449117</v>
      </c>
      <c r="FM6" s="649">
        <f t="shared" si="49"/>
        <v>1.545347</v>
      </c>
      <c r="FN6" s="15"/>
      <c r="FO6" s="605"/>
      <c r="FP6" s="15"/>
      <c r="FQ6" s="628">
        <v>3</v>
      </c>
      <c r="FR6" s="637">
        <v>3</v>
      </c>
      <c r="FS6" s="402" t="s">
        <v>365</v>
      </c>
      <c r="FT6" s="290">
        <f t="shared" si="50"/>
        <v>109747.20076626293</v>
      </c>
      <c r="FU6" s="290">
        <f t="shared" si="51"/>
        <v>37254.643578613483</v>
      </c>
      <c r="FV6" s="290">
        <f t="shared" si="52"/>
        <v>32711.625497287074</v>
      </c>
      <c r="FW6" s="290">
        <f t="shared" si="53"/>
        <v>6808.690758103693</v>
      </c>
      <c r="FX6" s="290">
        <f t="shared" si="54"/>
        <v>5758.5785019214918</v>
      </c>
      <c r="FY6" s="290">
        <f t="shared" si="55"/>
        <v>17968.822892034186</v>
      </c>
      <c r="FZ6" s="290">
        <f t="shared" si="56"/>
        <v>35822.091455449117</v>
      </c>
      <c r="GA6" s="290">
        <f t="shared" si="57"/>
        <v>246071.65344967198</v>
      </c>
      <c r="GB6" s="655">
        <f t="shared" si="58"/>
        <v>10.615406999999999</v>
      </c>
      <c r="GC6" s="15"/>
      <c r="GD6" s="605"/>
      <c r="GE6" s="15"/>
      <c r="GF6" s="636">
        <f t="shared" si="89"/>
        <v>3</v>
      </c>
      <c r="GG6" s="637">
        <f t="shared" si="59"/>
        <v>3</v>
      </c>
      <c r="GH6" s="402" t="s">
        <v>365</v>
      </c>
      <c r="GI6" s="649">
        <f t="shared" si="60"/>
        <v>4.7344390000000001</v>
      </c>
      <c r="GJ6" s="649">
        <f t="shared" si="61"/>
        <v>1.6071470000000001</v>
      </c>
      <c r="GK6" s="649">
        <f t="shared" si="62"/>
        <v>1.4111629999999999</v>
      </c>
      <c r="GL6" s="649">
        <f t="shared" si="63"/>
        <v>0.29372300000000001</v>
      </c>
      <c r="GM6" s="649">
        <f t="shared" si="64"/>
        <v>0.248422</v>
      </c>
      <c r="GN6" s="649">
        <f t="shared" si="65"/>
        <v>0.77516600000000002</v>
      </c>
      <c r="GO6" s="649">
        <f t="shared" si="66"/>
        <v>1.545347</v>
      </c>
      <c r="GP6" s="649">
        <f t="shared" si="67"/>
        <v>10.615406999999999</v>
      </c>
      <c r="GQ6" s="845">
        <f t="shared" si="90"/>
        <v>2318061.3452709788</v>
      </c>
      <c r="GR6" s="616"/>
      <c r="GS6" s="605"/>
      <c r="GT6" s="15"/>
      <c r="GU6" s="628">
        <f t="shared" si="91"/>
        <v>3</v>
      </c>
      <c r="GV6" s="637">
        <f t="shared" si="68"/>
        <v>3</v>
      </c>
      <c r="GW6" s="402" t="s">
        <v>365</v>
      </c>
      <c r="GX6" s="635" t="s">
        <v>355</v>
      </c>
      <c r="GY6" s="290">
        <f t="shared" si="69"/>
        <v>246071.65344967198</v>
      </c>
      <c r="GZ6" s="633">
        <f t="shared" si="70"/>
        <v>2318061.3452709788</v>
      </c>
      <c r="HA6" s="649">
        <f t="shared" si="92"/>
        <v>10.615406999999999</v>
      </c>
      <c r="HB6" s="290">
        <f t="shared" si="71"/>
        <v>246071.64631018962</v>
      </c>
      <c r="HC6" s="656">
        <f t="shared" si="72"/>
        <v>-7.1394823607988656E-3</v>
      </c>
      <c r="HD6" s="719"/>
      <c r="HE6" s="605"/>
      <c r="HF6" s="15"/>
      <c r="HG6" s="716">
        <v>3</v>
      </c>
      <c r="HH6" s="720" t="s">
        <v>87</v>
      </c>
      <c r="HI6" s="721">
        <f>SUM(HI4:HI5)</f>
        <v>137665769.14598852</v>
      </c>
      <c r="HJ6" s="722">
        <f>SUM(HJ4:HJ5)</f>
        <v>1</v>
      </c>
      <c r="HK6" s="721">
        <f>SUM(HK4:HK5)</f>
        <v>137665766.08199009</v>
      </c>
      <c r="HL6" s="723">
        <f>SUM(HL4:HL5)</f>
        <v>-3.0639984770475621</v>
      </c>
      <c r="HM6" s="719"/>
      <c r="HN6" s="605"/>
      <c r="HO6" s="15"/>
      <c r="HP6" s="636">
        <f t="shared" ref="HP6:HP27" si="122">+HP5+1</f>
        <v>3</v>
      </c>
      <c r="HQ6" s="660">
        <f t="shared" si="73"/>
        <v>3</v>
      </c>
      <c r="HR6" s="402" t="s">
        <v>365</v>
      </c>
      <c r="HS6" s="845">
        <f t="shared" si="93"/>
        <v>2318061.3452709788</v>
      </c>
      <c r="HT6" s="661">
        <f t="shared" si="94"/>
        <v>10.615406999999999</v>
      </c>
      <c r="HU6" s="661">
        <v>8.1907219999999992</v>
      </c>
      <c r="HV6" s="630">
        <f>IF(HU6&lt;&gt;0,HT6/HU6-1,"")</f>
        <v>0.29602823780370047</v>
      </c>
      <c r="HW6" s="661">
        <f t="shared" si="96"/>
        <v>2.4246850000000002</v>
      </c>
      <c r="HX6" s="631">
        <v>10</v>
      </c>
      <c r="HY6" s="15"/>
      <c r="HZ6" s="60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605"/>
      <c r="IN6" s="15"/>
      <c r="IO6" s="636">
        <v>3</v>
      </c>
      <c r="IP6" s="660">
        <v>3</v>
      </c>
      <c r="IQ6" s="402" t="s">
        <v>365</v>
      </c>
      <c r="IR6" s="667">
        <f t="shared" si="97"/>
        <v>246071.65344967198</v>
      </c>
      <c r="IS6" s="668">
        <f t="shared" si="97"/>
        <v>2318061.3452709788</v>
      </c>
      <c r="IT6" s="669">
        <f t="shared" si="97"/>
        <v>10.615406999999999</v>
      </c>
      <c r="IU6" s="633">
        <f t="shared" si="98"/>
        <v>346268.51128344872</v>
      </c>
      <c r="IV6" s="633">
        <f t="shared" si="99"/>
        <v>1971792.8339875301</v>
      </c>
      <c r="IW6" s="667">
        <f t="shared" si="100"/>
        <v>5194.0276692517309</v>
      </c>
      <c r="IX6" s="667">
        <f t="shared" si="101"/>
        <v>240877.62578042026</v>
      </c>
      <c r="IY6" s="670">
        <f t="shared" si="102"/>
        <v>10.391339567946678</v>
      </c>
      <c r="IZ6" s="670">
        <f t="shared" si="103"/>
        <v>11.891339567946678</v>
      </c>
      <c r="JA6" s="667">
        <f t="shared" si="104"/>
        <v>246071.65344967201</v>
      </c>
      <c r="JB6" s="655">
        <f t="shared" si="105"/>
        <v>0.22406743205332091</v>
      </c>
      <c r="JC6" s="15"/>
      <c r="JD6" s="605"/>
      <c r="JE6" s="15"/>
      <c r="JF6" s="636">
        <f t="shared" ref="JF6:JF27" si="123">+JF5+1</f>
        <v>3</v>
      </c>
      <c r="JG6" s="660">
        <f t="shared" si="74"/>
        <v>3</v>
      </c>
      <c r="JH6" s="402" t="s">
        <v>365</v>
      </c>
      <c r="JI6" s="845">
        <f t="shared" si="106"/>
        <v>2318061.3452709788</v>
      </c>
      <c r="JJ6" s="661">
        <f t="shared" si="107"/>
        <v>10.391339567946678</v>
      </c>
      <c r="JK6" s="661">
        <v>7.9569999999999999</v>
      </c>
      <c r="JL6" s="630">
        <f>IF(JK6&lt;&gt;0,JJ6/JK6-1,"")</f>
        <v>0.30593685659754666</v>
      </c>
      <c r="JM6" s="661">
        <f t="shared" si="109"/>
        <v>2.4343395679466786</v>
      </c>
      <c r="JN6" s="631">
        <v>10</v>
      </c>
      <c r="JO6" s="15"/>
      <c r="JP6" s="15"/>
      <c r="JQ6" s="605"/>
      <c r="JR6" s="15"/>
      <c r="JS6" s="845">
        <v>2414057</v>
      </c>
      <c r="JT6" s="661">
        <v>10.52912349342575</v>
      </c>
      <c r="JU6" s="850">
        <f t="shared" si="110"/>
        <v>95995.654729021247</v>
      </c>
      <c r="JV6" s="851">
        <f t="shared" si="111"/>
        <v>-0.13778392547907181</v>
      </c>
      <c r="JX6" s="853" t="s">
        <v>449</v>
      </c>
      <c r="JY6" s="853"/>
      <c r="KA6" s="855">
        <f>SUM(KA4:KA5)</f>
        <v>-5502533.344357674</v>
      </c>
    </row>
    <row r="7" spans="1:287" ht="17.25" thickBot="1" x14ac:dyDescent="0.35">
      <c r="A7" s="247">
        <v>4</v>
      </c>
      <c r="B7" s="724" t="s">
        <v>48</v>
      </c>
      <c r="C7" s="844">
        <f>'DCA 8 month Phase I'!LJ27</f>
        <v>22476369.306504369</v>
      </c>
      <c r="D7" s="672">
        <f t="shared" si="0"/>
        <v>0.16326766955893857</v>
      </c>
      <c r="E7" s="673">
        <v>1.0297636277511633</v>
      </c>
      <c r="F7" s="15"/>
      <c r="G7" s="605"/>
      <c r="H7" s="15"/>
      <c r="I7" s="247">
        <f t="shared" si="112"/>
        <v>4</v>
      </c>
      <c r="J7" s="674">
        <f t="shared" si="1"/>
        <v>4</v>
      </c>
      <c r="K7" s="15" t="s">
        <v>368</v>
      </c>
      <c r="L7" s="842">
        <v>374060.54279433866</v>
      </c>
      <c r="M7" s="564">
        <f t="shared" si="2"/>
        <v>1.7127188058979582E-4</v>
      </c>
      <c r="N7" s="365">
        <v>189.03239074550129</v>
      </c>
      <c r="O7" s="365">
        <f t="shared" si="75"/>
        <v>1978.8171821724727</v>
      </c>
      <c r="P7" s="564">
        <f t="shared" si="3"/>
        <v>1.1746099001323201E-3</v>
      </c>
      <c r="Q7" s="231" t="s">
        <v>355</v>
      </c>
      <c r="R7" s="15"/>
      <c r="S7" s="605"/>
      <c r="T7" s="15"/>
      <c r="U7" s="593">
        <f t="shared" si="113"/>
        <v>4</v>
      </c>
      <c r="V7" s="675">
        <f t="shared" si="4"/>
        <v>4</v>
      </c>
      <c r="W7" s="15" t="s">
        <v>368</v>
      </c>
      <c r="X7" s="270">
        <f t="shared" si="76"/>
        <v>61925.819586919519</v>
      </c>
      <c r="Y7" s="564">
        <f t="shared" si="5"/>
        <v>5.8191668264668704E-4</v>
      </c>
      <c r="Z7" s="15"/>
      <c r="AA7" s="605"/>
      <c r="AB7" s="15"/>
      <c r="AC7" s="593">
        <f t="shared" si="114"/>
        <v>4</v>
      </c>
      <c r="AD7" s="74">
        <v>4</v>
      </c>
      <c r="AE7" s="258" t="s">
        <v>368</v>
      </c>
      <c r="AF7" s="280">
        <v>9.15</v>
      </c>
      <c r="AG7" s="15"/>
      <c r="AH7" s="605"/>
      <c r="AI7" s="15"/>
      <c r="AJ7" s="725">
        <f t="shared" si="77"/>
        <v>4</v>
      </c>
      <c r="AK7" s="726" t="s">
        <v>366</v>
      </c>
      <c r="AL7" s="727">
        <f>AU28*3600/AT28</f>
        <v>3.1347007922928367</v>
      </c>
      <c r="AM7" s="15"/>
      <c r="AN7" s="605"/>
      <c r="AO7" s="15"/>
      <c r="AP7" s="593">
        <f t="shared" si="78"/>
        <v>4</v>
      </c>
      <c r="AQ7" s="678">
        <f t="shared" si="6"/>
        <v>4</v>
      </c>
      <c r="AR7" s="15" t="s">
        <v>368</v>
      </c>
      <c r="AS7" s="15">
        <f t="shared" si="7"/>
        <v>9.15</v>
      </c>
      <c r="AT7" s="845">
        <f t="shared" si="79"/>
        <v>374060.54279433866</v>
      </c>
      <c r="AU7" s="679">
        <f t="shared" si="115"/>
        <v>950.73721293561084</v>
      </c>
      <c r="AV7" s="680">
        <f t="shared" si="8"/>
        <v>1000.1725998731878</v>
      </c>
      <c r="AW7" s="681">
        <f t="shared" si="9"/>
        <v>25.757631311903779</v>
      </c>
      <c r="AX7" s="270">
        <f t="shared" ref="AX7:AX27" si="124">AV7*AW7</f>
        <v>25762.07707580183</v>
      </c>
      <c r="AY7" s="564">
        <f t="shared" si="80"/>
        <v>4.9993215022297829E-4</v>
      </c>
      <c r="AZ7" s="682">
        <f t="shared" si="10"/>
        <v>6.8871409999999997</v>
      </c>
      <c r="BA7" s="15"/>
      <c r="BB7" s="605"/>
      <c r="BC7" s="15"/>
      <c r="BD7" s="15"/>
      <c r="BE7" s="15"/>
      <c r="BF7" s="15"/>
      <c r="BG7" s="15"/>
      <c r="BH7" s="15"/>
      <c r="BI7" s="605"/>
      <c r="BJ7" s="15"/>
      <c r="BK7" s="247">
        <f t="shared" si="116"/>
        <v>4</v>
      </c>
      <c r="BL7" s="231">
        <f t="shared" si="11"/>
        <v>4</v>
      </c>
      <c r="BM7" s="15" t="s">
        <v>368</v>
      </c>
      <c r="BN7" s="564">
        <f t="shared" si="81"/>
        <v>4.9993215022297829E-4</v>
      </c>
      <c r="BO7" s="270">
        <f t="shared" si="82"/>
        <v>5836.4787701137811</v>
      </c>
      <c r="BP7" s="564">
        <f t="shared" si="83"/>
        <v>1.7127188058979582E-4</v>
      </c>
      <c r="BQ7" s="270">
        <f t="shared" si="84"/>
        <v>1999.5207240301634</v>
      </c>
      <c r="BR7" s="685">
        <f t="shared" si="12"/>
        <v>7835.9994941439445</v>
      </c>
      <c r="BS7" s="682">
        <f t="shared" si="13"/>
        <v>2.0948479999999998</v>
      </c>
      <c r="BT7" s="15"/>
      <c r="BU7" s="605"/>
      <c r="BV7" s="15"/>
      <c r="BW7" s="247">
        <f>+BW6+1</f>
        <v>4</v>
      </c>
      <c r="BX7" s="15" t="s">
        <v>367</v>
      </c>
      <c r="BY7" s="686">
        <v>0.27166841080399889</v>
      </c>
      <c r="BZ7" s="687">
        <f>BY7*$BZ$9</f>
        <v>6106119.5301418202</v>
      </c>
      <c r="CA7" s="688"/>
      <c r="CB7" s="688">
        <v>1</v>
      </c>
      <c r="CC7" s="687">
        <f t="shared" si="14"/>
        <v>0</v>
      </c>
      <c r="CD7" s="687">
        <f t="shared" si="14"/>
        <v>6106119.5301418202</v>
      </c>
      <c r="CE7" s="15"/>
      <c r="CF7" s="605"/>
      <c r="CG7" s="15"/>
      <c r="CH7" s="247">
        <f t="shared" si="117"/>
        <v>4</v>
      </c>
      <c r="CI7" s="74">
        <f t="shared" si="15"/>
        <v>4</v>
      </c>
      <c r="CJ7" s="15" t="s">
        <v>368</v>
      </c>
      <c r="CK7" s="254">
        <f t="shared" si="16"/>
        <v>1.7127188058979582E-4</v>
      </c>
      <c r="CL7" s="256">
        <f t="shared" si="17"/>
        <v>914.10511102919088</v>
      </c>
      <c r="CM7" s="254">
        <f t="shared" si="18"/>
        <v>1.1746099001323201E-3</v>
      </c>
      <c r="CN7" s="256">
        <f t="shared" si="19"/>
        <v>20131.887120843654</v>
      </c>
      <c r="CO7" s="256">
        <f t="shared" si="20"/>
        <v>21045.992231872846</v>
      </c>
      <c r="CP7" s="254">
        <f t="shared" si="21"/>
        <v>9.3636084835918662E-4</v>
      </c>
      <c r="CQ7" s="252">
        <f t="shared" si="22"/>
        <v>5.62636</v>
      </c>
      <c r="CR7" s="15"/>
      <c r="CS7" s="605"/>
      <c r="CT7" s="15"/>
      <c r="CU7" s="330">
        <v>4</v>
      </c>
      <c r="CV7" s="728" t="s">
        <v>70</v>
      </c>
      <c r="CW7" s="531"/>
      <c r="CX7" s="531"/>
      <c r="CY7" s="729"/>
      <c r="CZ7" s="333">
        <f>SUM(CZ4:CZ6)</f>
        <v>58709.945241940688</v>
      </c>
      <c r="DA7" s="333">
        <f>SUM(DA4:DA6)</f>
        <v>2017004.8223610818</v>
      </c>
      <c r="DB7" s="333">
        <f>SUM(DB4:DB6)</f>
        <v>3335547.1252708551</v>
      </c>
      <c r="DC7" s="333">
        <f>'DCA 8 month Phase II'!C8</f>
        <v>5411261.8928738777</v>
      </c>
      <c r="DD7" s="15"/>
      <c r="DE7" s="605"/>
      <c r="DF7" s="15"/>
      <c r="DG7" s="593">
        <f t="shared" si="118"/>
        <v>4</v>
      </c>
      <c r="DH7" s="689">
        <f t="shared" si="24"/>
        <v>4</v>
      </c>
      <c r="DI7" s="15" t="s">
        <v>368</v>
      </c>
      <c r="DJ7" s="254">
        <f t="shared" si="25"/>
        <v>9.3636084835918662E-4</v>
      </c>
      <c r="DK7" s="256">
        <f t="shared" si="86"/>
        <v>54.973694133864974</v>
      </c>
      <c r="DL7" s="254">
        <f t="shared" si="26"/>
        <v>1.1746099001323201E-3</v>
      </c>
      <c r="DM7" s="256">
        <f t="shared" si="27"/>
        <v>2369.1938329599584</v>
      </c>
      <c r="DN7" s="254">
        <f t="shared" si="28"/>
        <v>1.7127188058979582E-4</v>
      </c>
      <c r="DO7" s="256">
        <f t="shared" si="29"/>
        <v>571.28542894102657</v>
      </c>
      <c r="DP7" s="256">
        <f t="shared" si="87"/>
        <v>2995.4529560348501</v>
      </c>
      <c r="DQ7" s="254">
        <f t="shared" si="30"/>
        <v>5.535590432205064E-4</v>
      </c>
      <c r="DR7" s="252">
        <f t="shared" si="31"/>
        <v>0.80079400000000001</v>
      </c>
      <c r="DS7" s="15"/>
      <c r="DT7" s="605"/>
      <c r="DU7" s="15"/>
      <c r="DV7" s="593">
        <f t="shared" si="119"/>
        <v>4</v>
      </c>
      <c r="DW7" s="689">
        <f t="shared" si="32"/>
        <v>4</v>
      </c>
      <c r="DX7" s="15" t="s">
        <v>368</v>
      </c>
      <c r="DY7" s="254">
        <f t="shared" si="33"/>
        <v>1.1746099001323201E-3</v>
      </c>
      <c r="DZ7" s="256">
        <f t="shared" si="34"/>
        <v>4286.2978290660485</v>
      </c>
      <c r="EA7" s="252">
        <f t="shared" si="35"/>
        <v>1.145883</v>
      </c>
      <c r="EB7" s="15"/>
      <c r="EC7" s="605"/>
      <c r="ED7" s="15"/>
      <c r="EE7" s="730">
        <v>4</v>
      </c>
      <c r="EF7" s="460" t="s">
        <v>70</v>
      </c>
      <c r="EG7" s="333">
        <f>SUM(EG4:EG6)</f>
        <v>9827661.2010500003</v>
      </c>
      <c r="EH7" s="731">
        <f>EG7/$EG$7</f>
        <v>1</v>
      </c>
      <c r="EI7" s="333">
        <f>C10</f>
        <v>11423193.394320784</v>
      </c>
      <c r="EJ7" s="15"/>
      <c r="EK7" s="605"/>
      <c r="EL7" s="15"/>
      <c r="EM7" s="593">
        <f t="shared" si="120"/>
        <v>4</v>
      </c>
      <c r="EN7" s="689">
        <f t="shared" si="36"/>
        <v>4</v>
      </c>
      <c r="EO7" s="15" t="s">
        <v>368</v>
      </c>
      <c r="EP7" s="254">
        <f t="shared" si="37"/>
        <v>5.8191668264668704E-4</v>
      </c>
      <c r="EQ7" s="256">
        <f t="shared" si="38"/>
        <v>4196.5028092438606</v>
      </c>
      <c r="ER7" s="254">
        <f t="shared" si="39"/>
        <v>9.3636084835918662E-4</v>
      </c>
      <c r="ES7" s="256">
        <f t="shared" si="40"/>
        <v>1113.2631730769249</v>
      </c>
      <c r="ET7" s="254">
        <f t="shared" si="41"/>
        <v>1.7127188058979582E-4</v>
      </c>
      <c r="EU7" s="256">
        <f t="shared" si="42"/>
        <v>517.71202796426826</v>
      </c>
      <c r="EV7" s="256">
        <f t="shared" si="43"/>
        <v>5827.4780102850536</v>
      </c>
      <c r="EW7" s="254">
        <f t="shared" si="44"/>
        <v>5.1014438862448689E-4</v>
      </c>
      <c r="EX7" s="252">
        <f t="shared" si="45"/>
        <v>1.5578970000000001</v>
      </c>
      <c r="EY7" s="15"/>
      <c r="EZ7" s="605"/>
      <c r="FA7" s="15"/>
      <c r="FB7" s="15"/>
      <c r="FC7" s="15"/>
      <c r="FD7" s="15"/>
      <c r="FE7" s="15"/>
      <c r="FF7" s="605"/>
      <c r="FG7" s="15"/>
      <c r="FH7" s="593">
        <f t="shared" si="121"/>
        <v>4</v>
      </c>
      <c r="FI7" s="675">
        <f t="shared" si="46"/>
        <v>4</v>
      </c>
      <c r="FJ7" s="15" t="s">
        <v>368</v>
      </c>
      <c r="FK7" s="254">
        <f t="shared" si="47"/>
        <v>5.8191668264668704E-4</v>
      </c>
      <c r="FL7" s="256">
        <f t="shared" si="48"/>
        <v>11536.841303264073</v>
      </c>
      <c r="FM7" s="252">
        <f t="shared" si="49"/>
        <v>3.0842179999999999</v>
      </c>
      <c r="FN7" s="15"/>
      <c r="FO7" s="605"/>
      <c r="FP7" s="15"/>
      <c r="FQ7" s="247">
        <v>4</v>
      </c>
      <c r="FR7" s="675">
        <v>4</v>
      </c>
      <c r="FS7" s="15" t="s">
        <v>368</v>
      </c>
      <c r="FT7" s="256">
        <f t="shared" si="50"/>
        <v>25762.07707580183</v>
      </c>
      <c r="FU7" s="256">
        <f t="shared" si="51"/>
        <v>7835.9994941439445</v>
      </c>
      <c r="FV7" s="256">
        <f t="shared" si="52"/>
        <v>21045.992231872846</v>
      </c>
      <c r="FW7" s="256">
        <f t="shared" si="53"/>
        <v>2995.4529560348501</v>
      </c>
      <c r="FX7" s="256">
        <f t="shared" si="54"/>
        <v>4286.2978290660485</v>
      </c>
      <c r="FY7" s="256">
        <f t="shared" si="55"/>
        <v>5827.4780102850536</v>
      </c>
      <c r="FZ7" s="256">
        <f t="shared" si="56"/>
        <v>11536.841303264073</v>
      </c>
      <c r="GA7" s="256">
        <f t="shared" si="57"/>
        <v>79290.138900468635</v>
      </c>
      <c r="GB7" s="325">
        <f t="shared" si="58"/>
        <v>21.197140999999998</v>
      </c>
      <c r="GC7" s="15"/>
      <c r="GD7" s="605"/>
      <c r="GE7" s="15"/>
      <c r="GF7" s="593">
        <f t="shared" si="89"/>
        <v>4</v>
      </c>
      <c r="GG7" s="675">
        <f t="shared" si="59"/>
        <v>4</v>
      </c>
      <c r="GH7" s="15" t="s">
        <v>368</v>
      </c>
      <c r="GI7" s="252">
        <f t="shared" si="60"/>
        <v>6.8871409999999997</v>
      </c>
      <c r="GJ7" s="252">
        <f t="shared" si="61"/>
        <v>2.0948479999999998</v>
      </c>
      <c r="GK7" s="252">
        <f t="shared" si="62"/>
        <v>5.62636</v>
      </c>
      <c r="GL7" s="252">
        <f t="shared" si="63"/>
        <v>0.80079400000000001</v>
      </c>
      <c r="GM7" s="252">
        <f t="shared" si="64"/>
        <v>1.145883</v>
      </c>
      <c r="GN7" s="252">
        <f t="shared" si="65"/>
        <v>1.5578970000000001</v>
      </c>
      <c r="GO7" s="252">
        <f t="shared" si="66"/>
        <v>3.0842179999999999</v>
      </c>
      <c r="GP7" s="252">
        <f t="shared" si="67"/>
        <v>21.197140999999998</v>
      </c>
      <c r="GQ7" s="845">
        <f t="shared" si="90"/>
        <v>374060.54279433866</v>
      </c>
      <c r="GR7" s="616"/>
      <c r="GS7" s="605"/>
      <c r="GT7" s="15"/>
      <c r="GU7" s="247">
        <f t="shared" si="91"/>
        <v>4</v>
      </c>
      <c r="GV7" s="675">
        <f t="shared" si="68"/>
        <v>4</v>
      </c>
      <c r="GW7" s="15" t="s">
        <v>368</v>
      </c>
      <c r="GX7" s="231" t="s">
        <v>355</v>
      </c>
      <c r="GY7" s="270">
        <f t="shared" si="69"/>
        <v>79290.138900468635</v>
      </c>
      <c r="GZ7" s="365">
        <f t="shared" si="70"/>
        <v>374060.54279433866</v>
      </c>
      <c r="HA7" s="252">
        <f t="shared" si="92"/>
        <v>21.197140999999998</v>
      </c>
      <c r="HB7" s="256">
        <f t="shared" si="71"/>
        <v>79290.140681481294</v>
      </c>
      <c r="HC7" s="657">
        <f t="shared" si="72"/>
        <v>1.7810126591939479E-3</v>
      </c>
      <c r="HD7" s="657"/>
      <c r="HE7" s="605"/>
      <c r="HF7" s="15"/>
      <c r="HG7" s="657"/>
      <c r="HH7" s="657"/>
      <c r="HI7" s="657"/>
      <c r="HJ7" s="657"/>
      <c r="HK7" s="657"/>
      <c r="HL7" s="657"/>
      <c r="HM7" s="657"/>
      <c r="HN7" s="605"/>
      <c r="HO7" s="15"/>
      <c r="HP7" s="593">
        <f t="shared" si="122"/>
        <v>4</v>
      </c>
      <c r="HQ7" s="694">
        <f t="shared" si="73"/>
        <v>4</v>
      </c>
      <c r="HR7" s="15" t="s">
        <v>368</v>
      </c>
      <c r="HS7" s="845">
        <f t="shared" si="93"/>
        <v>374060.54279433866</v>
      </c>
      <c r="HT7" s="695">
        <f t="shared" si="94"/>
        <v>21.197140999999998</v>
      </c>
      <c r="HU7" s="695">
        <v>17.102429000000001</v>
      </c>
      <c r="HV7" s="672">
        <f t="shared" si="95"/>
        <v>0.23942283286192834</v>
      </c>
      <c r="HW7" s="695">
        <f t="shared" si="96"/>
        <v>4.0947119999999977</v>
      </c>
      <c r="HX7" s="673">
        <v>25</v>
      </c>
      <c r="HY7" s="15"/>
      <c r="HZ7" s="60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605"/>
      <c r="IN7" s="15"/>
      <c r="IO7" s="593">
        <v>4</v>
      </c>
      <c r="IP7" s="694">
        <v>4</v>
      </c>
      <c r="IQ7" s="15" t="s">
        <v>368</v>
      </c>
      <c r="IR7" s="696">
        <f t="shared" si="97"/>
        <v>79290.138900468635</v>
      </c>
      <c r="IS7" s="697">
        <f t="shared" si="97"/>
        <v>374060.54279433866</v>
      </c>
      <c r="IT7" s="698">
        <f t="shared" si="97"/>
        <v>21.197140999999998</v>
      </c>
      <c r="IU7" s="365">
        <f t="shared" si="98"/>
        <v>55876.60030978734</v>
      </c>
      <c r="IV7" s="365">
        <f t="shared" si="99"/>
        <v>318183.94248455134</v>
      </c>
      <c r="IW7" s="696">
        <f t="shared" si="100"/>
        <v>838.14900464681011</v>
      </c>
      <c r="IX7" s="696">
        <f t="shared" si="101"/>
        <v>78451.989895821825</v>
      </c>
      <c r="IY7" s="556">
        <f t="shared" si="102"/>
        <v>20.973072783823479</v>
      </c>
      <c r="IZ7" s="699">
        <f t="shared" si="103"/>
        <v>22.473072783823479</v>
      </c>
      <c r="JA7" s="696">
        <f t="shared" si="104"/>
        <v>79290.138900468635</v>
      </c>
      <c r="JB7" s="700">
        <f t="shared" si="105"/>
        <v>0.22406821617651929</v>
      </c>
      <c r="JC7" s="15"/>
      <c r="JD7" s="605"/>
      <c r="JE7" s="15"/>
      <c r="JF7" s="593">
        <f t="shared" si="123"/>
        <v>4</v>
      </c>
      <c r="JG7" s="694">
        <f t="shared" si="74"/>
        <v>4</v>
      </c>
      <c r="JH7" s="15" t="s">
        <v>368</v>
      </c>
      <c r="JI7" s="845">
        <f t="shared" si="106"/>
        <v>374060.54279433866</v>
      </c>
      <c r="JJ7" s="695">
        <f t="shared" si="107"/>
        <v>20.973072783823479</v>
      </c>
      <c r="JK7" s="695">
        <v>16.867999999999999</v>
      </c>
      <c r="JL7" s="672">
        <f t="shared" ref="JL7:JL27" si="125">IF(JK7&lt;&gt;0,JJ7/JK7-1,"")</f>
        <v>0.24336452358450811</v>
      </c>
      <c r="JM7" s="695">
        <f t="shared" si="109"/>
        <v>4.1050727838234806</v>
      </c>
      <c r="JN7" s="673">
        <v>25</v>
      </c>
      <c r="JO7" s="15"/>
      <c r="JP7" s="15"/>
      <c r="JQ7" s="605"/>
      <c r="JR7" s="15"/>
      <c r="JS7" s="845">
        <v>374496</v>
      </c>
      <c r="JT7" s="695">
        <v>21.302982974140214</v>
      </c>
      <c r="JU7" s="850">
        <f t="shared" si="110"/>
        <v>435.45720566133969</v>
      </c>
      <c r="JV7" s="851">
        <f t="shared" si="111"/>
        <v>-0.32991019031673474</v>
      </c>
    </row>
    <row r="8" spans="1:287" x14ac:dyDescent="0.3">
      <c r="A8" s="628">
        <v>5</v>
      </c>
      <c r="B8" s="629" t="s">
        <v>51</v>
      </c>
      <c r="C8" s="844">
        <f>'DCA 8 month Phase I'!LP27</f>
        <v>5411261.8928738777</v>
      </c>
      <c r="D8" s="630">
        <f t="shared" si="0"/>
        <v>3.9307243379692103E-2</v>
      </c>
      <c r="E8" s="631">
        <v>0.24776657645657302</v>
      </c>
      <c r="F8" s="15"/>
      <c r="G8" s="605"/>
      <c r="H8" s="15"/>
      <c r="I8" s="628">
        <f t="shared" si="112"/>
        <v>5</v>
      </c>
      <c r="J8" s="632">
        <f t="shared" si="1"/>
        <v>5</v>
      </c>
      <c r="K8" s="402" t="s">
        <v>370</v>
      </c>
      <c r="L8" s="842">
        <v>0</v>
      </c>
      <c r="M8" s="634">
        <f t="shared" si="2"/>
        <v>0</v>
      </c>
      <c r="N8" s="633">
        <v>10</v>
      </c>
      <c r="O8" s="633">
        <f t="shared" si="75"/>
        <v>0</v>
      </c>
      <c r="P8" s="634">
        <f t="shared" si="3"/>
        <v>0</v>
      </c>
      <c r="Q8" s="635" t="s">
        <v>360</v>
      </c>
      <c r="R8" s="15"/>
      <c r="S8" s="605"/>
      <c r="T8" s="15"/>
      <c r="U8" s="636">
        <f t="shared" si="113"/>
        <v>5</v>
      </c>
      <c r="V8" s="637">
        <f t="shared" si="4"/>
        <v>5</v>
      </c>
      <c r="W8" s="402" t="s">
        <v>370</v>
      </c>
      <c r="X8" s="290">
        <f t="shared" si="76"/>
        <v>0</v>
      </c>
      <c r="Y8" s="634">
        <f t="shared" si="5"/>
        <v>0</v>
      </c>
      <c r="Z8" s="15"/>
      <c r="AA8" s="605"/>
      <c r="AB8" s="15"/>
      <c r="AC8" s="636">
        <f t="shared" si="114"/>
        <v>5</v>
      </c>
      <c r="AD8" s="638">
        <v>5</v>
      </c>
      <c r="AE8" s="639" t="s">
        <v>370</v>
      </c>
      <c r="AF8" s="640">
        <v>73.19</v>
      </c>
      <c r="AG8" s="15"/>
      <c r="AH8" s="605"/>
      <c r="AI8" s="15"/>
      <c r="AJ8" s="593"/>
      <c r="AK8" s="15"/>
      <c r="AL8" s="15"/>
      <c r="AM8" s="15"/>
      <c r="AN8" s="605"/>
      <c r="AO8" s="15"/>
      <c r="AP8" s="636">
        <f t="shared" si="78"/>
        <v>5</v>
      </c>
      <c r="AQ8" s="645">
        <f t="shared" si="6"/>
        <v>5</v>
      </c>
      <c r="AR8" s="402" t="s">
        <v>370</v>
      </c>
      <c r="AS8" s="402">
        <f t="shared" si="7"/>
        <v>73.19</v>
      </c>
      <c r="AT8" s="845">
        <f t="shared" si="79"/>
        <v>0</v>
      </c>
      <c r="AU8" s="646">
        <f t="shared" si="115"/>
        <v>0</v>
      </c>
      <c r="AV8" s="647">
        <f t="shared" si="8"/>
        <v>0</v>
      </c>
      <c r="AW8" s="648">
        <f t="shared" si="9"/>
        <v>25.757631311903779</v>
      </c>
      <c r="AX8" s="290">
        <f t="shared" si="124"/>
        <v>0</v>
      </c>
      <c r="AY8" s="634">
        <f t="shared" si="80"/>
        <v>0</v>
      </c>
      <c r="AZ8" s="649">
        <f t="shared" si="10"/>
        <v>0</v>
      </c>
      <c r="BA8" s="15"/>
      <c r="BB8" s="605"/>
      <c r="BC8" s="15"/>
      <c r="BD8" s="15"/>
      <c r="BE8" s="15"/>
      <c r="BF8" s="15"/>
      <c r="BG8" s="15"/>
      <c r="BH8" s="15"/>
      <c r="BI8" s="605"/>
      <c r="BJ8" s="15"/>
      <c r="BK8" s="628">
        <f t="shared" si="116"/>
        <v>5</v>
      </c>
      <c r="BL8" s="635">
        <f t="shared" si="11"/>
        <v>5</v>
      </c>
      <c r="BM8" s="402" t="s">
        <v>370</v>
      </c>
      <c r="BN8" s="634">
        <f t="shared" si="81"/>
        <v>0</v>
      </c>
      <c r="BO8" s="290">
        <f t="shared" si="82"/>
        <v>0</v>
      </c>
      <c r="BP8" s="634">
        <f t="shared" si="83"/>
        <v>0</v>
      </c>
      <c r="BQ8" s="290">
        <f t="shared" si="84"/>
        <v>0</v>
      </c>
      <c r="BR8" s="650">
        <f t="shared" si="12"/>
        <v>0</v>
      </c>
      <c r="BS8" s="649">
        <f t="shared" si="13"/>
        <v>0</v>
      </c>
      <c r="BT8" s="15"/>
      <c r="BU8" s="605"/>
      <c r="BV8" s="15"/>
      <c r="BW8" s="709">
        <f>+BW7+1</f>
        <v>5</v>
      </c>
      <c r="BX8" s="714" t="s">
        <v>369</v>
      </c>
      <c r="BY8" s="715">
        <v>0.37216543781631128</v>
      </c>
      <c r="BZ8" s="732">
        <f>BY8*$BZ$9</f>
        <v>8364927.8234762996</v>
      </c>
      <c r="CA8" s="733"/>
      <c r="CB8" s="733">
        <v>1</v>
      </c>
      <c r="CC8" s="732">
        <f t="shared" si="14"/>
        <v>0</v>
      </c>
      <c r="CD8" s="732">
        <f t="shared" si="14"/>
        <v>8364927.8234762996</v>
      </c>
      <c r="CE8" s="15"/>
      <c r="CF8" s="605"/>
      <c r="CG8" s="15"/>
      <c r="CH8" s="628">
        <f t="shared" si="117"/>
        <v>5</v>
      </c>
      <c r="CI8" s="638">
        <f t="shared" si="15"/>
        <v>5</v>
      </c>
      <c r="CJ8" s="402" t="s">
        <v>370</v>
      </c>
      <c r="CK8" s="634">
        <f t="shared" si="16"/>
        <v>0</v>
      </c>
      <c r="CL8" s="290">
        <f t="shared" si="17"/>
        <v>0</v>
      </c>
      <c r="CM8" s="634">
        <f t="shared" si="18"/>
        <v>0</v>
      </c>
      <c r="CN8" s="290">
        <f t="shared" si="19"/>
        <v>0</v>
      </c>
      <c r="CO8" s="290">
        <f t="shared" si="20"/>
        <v>0</v>
      </c>
      <c r="CP8" s="634">
        <f t="shared" si="21"/>
        <v>0</v>
      </c>
      <c r="CQ8" s="649">
        <f t="shared" si="22"/>
        <v>0</v>
      </c>
      <c r="CR8" s="15"/>
      <c r="CS8" s="605"/>
      <c r="CT8" s="15"/>
      <c r="CU8" s="15"/>
      <c r="CV8" s="15"/>
      <c r="CW8" s="258"/>
      <c r="CX8" s="258"/>
      <c r="CY8" s="258"/>
      <c r="CZ8" s="258"/>
      <c r="DA8" s="258"/>
      <c r="DB8" s="258"/>
      <c r="DC8" s="258"/>
      <c r="DD8" s="15"/>
      <c r="DE8" s="605"/>
      <c r="DF8" s="15"/>
      <c r="DG8" s="636">
        <f t="shared" si="118"/>
        <v>5</v>
      </c>
      <c r="DH8" s="654">
        <f t="shared" si="24"/>
        <v>5</v>
      </c>
      <c r="DI8" s="402" t="s">
        <v>370</v>
      </c>
      <c r="DJ8" s="634">
        <f t="shared" si="25"/>
        <v>0</v>
      </c>
      <c r="DK8" s="290">
        <f t="shared" si="86"/>
        <v>0</v>
      </c>
      <c r="DL8" s="634">
        <f t="shared" si="26"/>
        <v>0</v>
      </c>
      <c r="DM8" s="290">
        <f t="shared" si="27"/>
        <v>0</v>
      </c>
      <c r="DN8" s="634">
        <f t="shared" si="28"/>
        <v>0</v>
      </c>
      <c r="DO8" s="290">
        <f t="shared" si="29"/>
        <v>0</v>
      </c>
      <c r="DP8" s="290">
        <f t="shared" si="87"/>
        <v>0</v>
      </c>
      <c r="DQ8" s="634">
        <f t="shared" si="30"/>
        <v>0</v>
      </c>
      <c r="DR8" s="649">
        <f t="shared" si="31"/>
        <v>0</v>
      </c>
      <c r="DS8" s="15"/>
      <c r="DT8" s="605"/>
      <c r="DU8" s="15"/>
      <c r="DV8" s="636">
        <f t="shared" si="119"/>
        <v>5</v>
      </c>
      <c r="DW8" s="654">
        <f t="shared" si="32"/>
        <v>5</v>
      </c>
      <c r="DX8" s="402" t="s">
        <v>370</v>
      </c>
      <c r="DY8" s="634">
        <f t="shared" si="33"/>
        <v>0</v>
      </c>
      <c r="DZ8" s="290">
        <f t="shared" si="34"/>
        <v>0</v>
      </c>
      <c r="EA8" s="649">
        <f t="shared" si="35"/>
        <v>0</v>
      </c>
      <c r="EB8" s="15"/>
      <c r="EC8" s="605"/>
      <c r="ED8" s="15"/>
      <c r="EE8" s="15"/>
      <c r="EF8" s="15"/>
      <c r="EG8" s="15"/>
      <c r="EH8" s="15"/>
      <c r="EI8" s="15"/>
      <c r="EJ8" s="15"/>
      <c r="EK8" s="605"/>
      <c r="EL8" s="15"/>
      <c r="EM8" s="636">
        <f t="shared" si="120"/>
        <v>5</v>
      </c>
      <c r="EN8" s="654">
        <f t="shared" si="36"/>
        <v>5</v>
      </c>
      <c r="EO8" s="402" t="s">
        <v>370</v>
      </c>
      <c r="EP8" s="634">
        <f t="shared" si="37"/>
        <v>0</v>
      </c>
      <c r="EQ8" s="290">
        <f t="shared" si="38"/>
        <v>0</v>
      </c>
      <c r="ER8" s="634">
        <f t="shared" si="39"/>
        <v>0</v>
      </c>
      <c r="ES8" s="290">
        <f t="shared" si="40"/>
        <v>0</v>
      </c>
      <c r="ET8" s="634">
        <f t="shared" si="41"/>
        <v>0</v>
      </c>
      <c r="EU8" s="290">
        <f t="shared" si="42"/>
        <v>0</v>
      </c>
      <c r="EV8" s="290">
        <f t="shared" si="43"/>
        <v>0</v>
      </c>
      <c r="EW8" s="634">
        <f t="shared" si="44"/>
        <v>0</v>
      </c>
      <c r="EX8" s="649">
        <f t="shared" si="45"/>
        <v>0</v>
      </c>
      <c r="EY8" s="15"/>
      <c r="EZ8" s="605"/>
      <c r="FA8" s="15"/>
      <c r="FB8" s="15"/>
      <c r="FC8" s="15"/>
      <c r="FD8" s="15"/>
      <c r="FE8" s="15"/>
      <c r="FF8" s="605"/>
      <c r="FG8" s="15"/>
      <c r="FH8" s="636">
        <f t="shared" si="121"/>
        <v>5</v>
      </c>
      <c r="FI8" s="637">
        <f t="shared" si="46"/>
        <v>5</v>
      </c>
      <c r="FJ8" s="402" t="s">
        <v>370</v>
      </c>
      <c r="FK8" s="634">
        <f t="shared" si="47"/>
        <v>0</v>
      </c>
      <c r="FL8" s="290">
        <f t="shared" si="48"/>
        <v>0</v>
      </c>
      <c r="FM8" s="649">
        <f t="shared" si="49"/>
        <v>0</v>
      </c>
      <c r="FN8" s="15"/>
      <c r="FO8" s="605"/>
      <c r="FP8" s="15"/>
      <c r="FQ8" s="628">
        <v>5</v>
      </c>
      <c r="FR8" s="637">
        <v>5</v>
      </c>
      <c r="FS8" s="402" t="s">
        <v>370</v>
      </c>
      <c r="FT8" s="290">
        <f t="shared" si="50"/>
        <v>0</v>
      </c>
      <c r="FU8" s="290">
        <f t="shared" si="51"/>
        <v>0</v>
      </c>
      <c r="FV8" s="290">
        <f t="shared" si="52"/>
        <v>0</v>
      </c>
      <c r="FW8" s="290">
        <f t="shared" si="53"/>
        <v>0</v>
      </c>
      <c r="FX8" s="290">
        <f t="shared" si="54"/>
        <v>0</v>
      </c>
      <c r="FY8" s="290">
        <f t="shared" si="55"/>
        <v>0</v>
      </c>
      <c r="FZ8" s="290">
        <f t="shared" si="56"/>
        <v>0</v>
      </c>
      <c r="GA8" s="290">
        <f t="shared" si="57"/>
        <v>0</v>
      </c>
      <c r="GB8" s="655">
        <f t="shared" si="58"/>
        <v>0</v>
      </c>
      <c r="GC8" s="15"/>
      <c r="GD8" s="605"/>
      <c r="GE8" s="15"/>
      <c r="GF8" s="636">
        <f t="shared" si="89"/>
        <v>5</v>
      </c>
      <c r="GG8" s="637">
        <f t="shared" si="59"/>
        <v>5</v>
      </c>
      <c r="GH8" s="402" t="s">
        <v>370</v>
      </c>
      <c r="GI8" s="649">
        <f t="shared" si="60"/>
        <v>0</v>
      </c>
      <c r="GJ8" s="649">
        <f t="shared" si="61"/>
        <v>0</v>
      </c>
      <c r="GK8" s="649">
        <f t="shared" si="62"/>
        <v>0</v>
      </c>
      <c r="GL8" s="649">
        <f t="shared" si="63"/>
        <v>0</v>
      </c>
      <c r="GM8" s="649">
        <f t="shared" si="64"/>
        <v>0</v>
      </c>
      <c r="GN8" s="649">
        <f t="shared" si="65"/>
        <v>0</v>
      </c>
      <c r="GO8" s="649">
        <f t="shared" si="66"/>
        <v>0</v>
      </c>
      <c r="GP8" s="649">
        <f t="shared" si="67"/>
        <v>0</v>
      </c>
      <c r="GQ8" s="845">
        <f t="shared" si="90"/>
        <v>0</v>
      </c>
      <c r="GR8" s="616"/>
      <c r="GS8" s="605"/>
      <c r="GT8" s="15"/>
      <c r="GU8" s="628">
        <f t="shared" si="91"/>
        <v>5</v>
      </c>
      <c r="GV8" s="637">
        <f t="shared" si="68"/>
        <v>5</v>
      </c>
      <c r="GW8" s="402" t="s">
        <v>370</v>
      </c>
      <c r="GX8" s="635" t="s">
        <v>360</v>
      </c>
      <c r="GY8" s="290">
        <f t="shared" si="69"/>
        <v>0</v>
      </c>
      <c r="GZ8" s="633">
        <f t="shared" si="70"/>
        <v>0</v>
      </c>
      <c r="HA8" s="649">
        <f t="shared" si="92"/>
        <v>3149</v>
      </c>
      <c r="HB8" s="290">
        <f t="shared" si="71"/>
        <v>0</v>
      </c>
      <c r="HC8" s="656">
        <f t="shared" si="72"/>
        <v>0</v>
      </c>
      <c r="HD8" s="657"/>
      <c r="HE8" s="605"/>
      <c r="HF8" s="15"/>
      <c r="HG8" s="657"/>
      <c r="HH8" s="657"/>
      <c r="HI8" s="657"/>
      <c r="HJ8" s="657"/>
      <c r="HK8" s="657"/>
      <c r="HL8" s="657"/>
      <c r="HM8" s="657"/>
      <c r="HN8" s="605"/>
      <c r="HO8" s="15"/>
      <c r="HP8" s="636">
        <f t="shared" si="122"/>
        <v>5</v>
      </c>
      <c r="HQ8" s="660">
        <f t="shared" si="73"/>
        <v>5</v>
      </c>
      <c r="HR8" s="402" t="s">
        <v>370</v>
      </c>
      <c r="HS8" s="845">
        <f t="shared" si="93"/>
        <v>0</v>
      </c>
      <c r="HT8" s="661">
        <f t="shared" si="94"/>
        <v>3149</v>
      </c>
      <c r="HU8" s="661">
        <v>3149</v>
      </c>
      <c r="HV8" s="630">
        <f t="shared" si="95"/>
        <v>0</v>
      </c>
      <c r="HW8" s="661">
        <f t="shared" si="96"/>
        <v>0</v>
      </c>
      <c r="HX8" s="631">
        <v>10000</v>
      </c>
      <c r="HY8" s="15"/>
      <c r="HZ8" s="60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605"/>
      <c r="IN8" s="15"/>
      <c r="IO8" s="636">
        <v>5</v>
      </c>
      <c r="IP8" s="660">
        <v>5</v>
      </c>
      <c r="IQ8" s="402" t="s">
        <v>370</v>
      </c>
      <c r="IR8" s="667">
        <f t="shared" si="97"/>
        <v>0</v>
      </c>
      <c r="IS8" s="668">
        <f t="shared" si="97"/>
        <v>0</v>
      </c>
      <c r="IT8" s="669">
        <f t="shared" si="97"/>
        <v>3149</v>
      </c>
      <c r="IU8" s="633">
        <v>0</v>
      </c>
      <c r="IV8" s="633">
        <f t="shared" si="99"/>
        <v>0</v>
      </c>
      <c r="IW8" s="667">
        <f t="shared" si="100"/>
        <v>0</v>
      </c>
      <c r="IX8" s="667">
        <f t="shared" si="101"/>
        <v>0</v>
      </c>
      <c r="IY8" s="670">
        <f>IT8</f>
        <v>3149</v>
      </c>
      <c r="IZ8" s="670">
        <f>IY8</f>
        <v>3149</v>
      </c>
      <c r="JA8" s="667">
        <f t="shared" si="104"/>
        <v>0</v>
      </c>
      <c r="JB8" s="655">
        <f t="shared" si="105"/>
        <v>0</v>
      </c>
      <c r="JC8" s="15"/>
      <c r="JD8" s="605"/>
      <c r="JE8" s="15"/>
      <c r="JF8" s="636">
        <f t="shared" si="123"/>
        <v>5</v>
      </c>
      <c r="JG8" s="660">
        <f t="shared" si="74"/>
        <v>5</v>
      </c>
      <c r="JH8" s="402" t="s">
        <v>370</v>
      </c>
      <c r="JI8" s="845">
        <f t="shared" si="106"/>
        <v>0</v>
      </c>
      <c r="JJ8" s="661">
        <f t="shared" si="107"/>
        <v>3149</v>
      </c>
      <c r="JK8" s="661">
        <v>3149</v>
      </c>
      <c r="JL8" s="630">
        <f t="shared" si="125"/>
        <v>0</v>
      </c>
      <c r="JM8" s="661">
        <f t="shared" si="109"/>
        <v>0</v>
      </c>
      <c r="JN8" s="631">
        <v>10000</v>
      </c>
      <c r="JO8" s="15"/>
      <c r="JP8" s="15"/>
      <c r="JQ8" s="605"/>
      <c r="JR8" s="15"/>
      <c r="JS8" s="845">
        <v>0</v>
      </c>
      <c r="JT8" s="661">
        <v>3149</v>
      </c>
      <c r="JU8" s="850">
        <f t="shared" si="110"/>
        <v>0</v>
      </c>
      <c r="JV8" s="851">
        <f t="shared" si="111"/>
        <v>0</v>
      </c>
    </row>
    <row r="9" spans="1:287" ht="17.25" thickBot="1" x14ac:dyDescent="0.35">
      <c r="A9" s="247">
        <v>6</v>
      </c>
      <c r="B9" s="724" t="s">
        <v>49</v>
      </c>
      <c r="C9" s="844">
        <f>'DCA 8 month Phase I'!LL27+'DCA 8 month Phase I'!LN27</f>
        <v>3649124.5549549651</v>
      </c>
      <c r="D9" s="672">
        <f t="shared" si="0"/>
        <v>2.6507130840094525E-2</v>
      </c>
      <c r="E9" s="673">
        <v>0.16708322678587464</v>
      </c>
      <c r="F9" s="15"/>
      <c r="G9" s="605"/>
      <c r="H9" s="15"/>
      <c r="I9" s="247">
        <f t="shared" si="112"/>
        <v>6</v>
      </c>
      <c r="J9" s="674">
        <f t="shared" si="1"/>
        <v>6</v>
      </c>
      <c r="K9" s="15" t="s">
        <v>371</v>
      </c>
      <c r="L9" s="842">
        <v>9214203.2387652285</v>
      </c>
      <c r="M9" s="564">
        <f t="shared" si="2"/>
        <v>4.2189264471756329E-3</v>
      </c>
      <c r="N9" s="365">
        <v>1806.0345960572092</v>
      </c>
      <c r="O9" s="365">
        <f t="shared" si="75"/>
        <v>5101.8974159636491</v>
      </c>
      <c r="P9" s="564">
        <f t="shared" si="3"/>
        <v>3.0284451076330304E-3</v>
      </c>
      <c r="Q9" s="231" t="s">
        <v>355</v>
      </c>
      <c r="R9" s="15"/>
      <c r="S9" s="605"/>
      <c r="T9" s="15"/>
      <c r="U9" s="593">
        <f t="shared" si="113"/>
        <v>6</v>
      </c>
      <c r="V9" s="675">
        <f t="shared" si="4"/>
        <v>6</v>
      </c>
      <c r="W9" s="15" t="s">
        <v>371</v>
      </c>
      <c r="X9" s="270">
        <f t="shared" si="76"/>
        <v>679116.47606591752</v>
      </c>
      <c r="Y9" s="564">
        <f t="shared" si="5"/>
        <v>6.3816548496107763E-3</v>
      </c>
      <c r="Z9" s="15"/>
      <c r="AA9" s="605"/>
      <c r="AB9" s="15"/>
      <c r="AC9" s="593">
        <f t="shared" si="114"/>
        <v>6</v>
      </c>
      <c r="AD9" s="74">
        <v>6</v>
      </c>
      <c r="AE9" s="258" t="s">
        <v>371</v>
      </c>
      <c r="AF9" s="280">
        <v>6.16</v>
      </c>
      <c r="AG9" s="15"/>
      <c r="AH9" s="605"/>
      <c r="AI9" s="15"/>
      <c r="AJ9" s="15"/>
      <c r="AK9" s="15"/>
      <c r="AL9" s="15"/>
      <c r="AM9" s="15"/>
      <c r="AN9" s="605"/>
      <c r="AO9" s="15"/>
      <c r="AP9" s="593">
        <f t="shared" si="78"/>
        <v>6</v>
      </c>
      <c r="AQ9" s="678">
        <f t="shared" si="6"/>
        <v>6</v>
      </c>
      <c r="AR9" s="15" t="s">
        <v>371</v>
      </c>
      <c r="AS9" s="15">
        <f t="shared" si="7"/>
        <v>6.16</v>
      </c>
      <c r="AT9" s="845">
        <f t="shared" si="79"/>
        <v>9214203.2387652285</v>
      </c>
      <c r="AU9" s="679">
        <f t="shared" si="115"/>
        <v>15766.525541887169</v>
      </c>
      <c r="AV9" s="680">
        <f t="shared" si="8"/>
        <v>16586.335979744901</v>
      </c>
      <c r="AW9" s="681">
        <f t="shared" si="9"/>
        <v>25.757631311903779</v>
      </c>
      <c r="AX9" s="270">
        <f t="shared" si="124"/>
        <v>427224.72698163352</v>
      </c>
      <c r="AY9" s="564">
        <f t="shared" si="80"/>
        <v>8.2906116521548074E-3</v>
      </c>
      <c r="AZ9" s="682">
        <f t="shared" si="10"/>
        <v>4.6365889999999998</v>
      </c>
      <c r="BA9" s="15"/>
      <c r="BB9" s="605"/>
      <c r="BC9" s="15"/>
      <c r="BD9" s="15"/>
      <c r="BE9" s="15"/>
      <c r="BF9" s="15"/>
      <c r="BG9" s="15"/>
      <c r="BH9" s="15"/>
      <c r="BI9" s="605"/>
      <c r="BJ9" s="15"/>
      <c r="BK9" s="247">
        <f t="shared" si="116"/>
        <v>6</v>
      </c>
      <c r="BL9" s="231">
        <f t="shared" si="11"/>
        <v>6</v>
      </c>
      <c r="BM9" s="15" t="s">
        <v>371</v>
      </c>
      <c r="BN9" s="564">
        <f t="shared" si="81"/>
        <v>8.2906116521548074E-3</v>
      </c>
      <c r="BO9" s="270">
        <f t="shared" si="82"/>
        <v>96789.092034744332</v>
      </c>
      <c r="BP9" s="564">
        <f t="shared" si="83"/>
        <v>4.2189264471756329E-3</v>
      </c>
      <c r="BQ9" s="270">
        <f t="shared" si="84"/>
        <v>49254.033033541775</v>
      </c>
      <c r="BR9" s="685">
        <f t="shared" si="12"/>
        <v>146043.12506828611</v>
      </c>
      <c r="BS9" s="682">
        <f t="shared" si="13"/>
        <v>1.584978</v>
      </c>
      <c r="BT9" s="15"/>
      <c r="BU9" s="605"/>
      <c r="BV9" s="15"/>
      <c r="BW9" s="330">
        <v>6</v>
      </c>
      <c r="BX9" s="728" t="s">
        <v>70</v>
      </c>
      <c r="BY9" s="734">
        <f>SUM(BY4:BY8)</f>
        <v>1.0000000000000018</v>
      </c>
      <c r="BZ9" s="735">
        <v>22476369.306504369</v>
      </c>
      <c r="CA9" s="736"/>
      <c r="CB9" s="736"/>
      <c r="CC9" s="735">
        <f>SUM(CC4:CC8)</f>
        <v>5337158.1364165405</v>
      </c>
      <c r="CD9" s="735">
        <f>SUM(CD4:CD8)</f>
        <v>17139211.170087866</v>
      </c>
      <c r="CE9" s="15"/>
      <c r="CF9" s="605"/>
      <c r="CG9" s="15"/>
      <c r="CH9" s="247">
        <f t="shared" si="117"/>
        <v>6</v>
      </c>
      <c r="CI9" s="74">
        <f t="shared" si="15"/>
        <v>6</v>
      </c>
      <c r="CJ9" s="15" t="s">
        <v>371</v>
      </c>
      <c r="CK9" s="254">
        <f t="shared" si="16"/>
        <v>4.2189264471756329E-3</v>
      </c>
      <c r="CL9" s="256">
        <f t="shared" si="17"/>
        <v>22517.077614486356</v>
      </c>
      <c r="CM9" s="254">
        <f t="shared" si="18"/>
        <v>3.0284451076330304E-3</v>
      </c>
      <c r="CN9" s="256">
        <f t="shared" si="19"/>
        <v>51905.160216741984</v>
      </c>
      <c r="CO9" s="256">
        <f t="shared" si="20"/>
        <v>74422.23783122834</v>
      </c>
      <c r="CP9" s="254">
        <f t="shared" si="21"/>
        <v>3.3111325417531472E-3</v>
      </c>
      <c r="CQ9" s="252">
        <f t="shared" si="22"/>
        <v>0.80769000000000002</v>
      </c>
      <c r="CR9" s="15"/>
      <c r="CS9" s="605"/>
      <c r="CT9" s="15"/>
      <c r="CU9" s="15"/>
      <c r="CV9" s="15"/>
      <c r="CW9" s="15"/>
      <c r="CX9" s="15"/>
      <c r="CY9" s="15"/>
      <c r="CZ9" s="15"/>
      <c r="DA9" s="15"/>
      <c r="DB9" s="15"/>
      <c r="DC9" s="548">
        <f>'DCA 8 month Phase II'!C8</f>
        <v>5411261.8928738777</v>
      </c>
      <c r="DD9" s="15"/>
      <c r="DE9" s="605"/>
      <c r="DF9" s="15"/>
      <c r="DG9" s="593">
        <f t="shared" si="118"/>
        <v>6</v>
      </c>
      <c r="DH9" s="689">
        <f t="shared" si="24"/>
        <v>6</v>
      </c>
      <c r="DI9" s="15" t="s">
        <v>371</v>
      </c>
      <c r="DJ9" s="254">
        <f t="shared" si="25"/>
        <v>3.3111325417531472E-3</v>
      </c>
      <c r="DK9" s="256">
        <f t="shared" si="86"/>
        <v>194.39641021513515</v>
      </c>
      <c r="DL9" s="254">
        <f t="shared" si="26"/>
        <v>3.0284451076330304E-3</v>
      </c>
      <c r="DM9" s="256">
        <f t="shared" si="27"/>
        <v>6108.3883863516476</v>
      </c>
      <c r="DN9" s="254">
        <f t="shared" si="28"/>
        <v>4.2189264471756329E-3</v>
      </c>
      <c r="DO9" s="256">
        <f t="shared" si="29"/>
        <v>14072.427982605865</v>
      </c>
      <c r="DP9" s="256">
        <f t="shared" si="87"/>
        <v>20375.212779172645</v>
      </c>
      <c r="DQ9" s="254">
        <f t="shared" si="30"/>
        <v>3.7653348114614232E-3</v>
      </c>
      <c r="DR9" s="252">
        <f t="shared" si="31"/>
        <v>0.22112799999999999</v>
      </c>
      <c r="DS9" s="15"/>
      <c r="DT9" s="605"/>
      <c r="DU9" s="15"/>
      <c r="DV9" s="593">
        <f t="shared" si="119"/>
        <v>6</v>
      </c>
      <c r="DW9" s="689">
        <f t="shared" si="32"/>
        <v>6</v>
      </c>
      <c r="DX9" s="15" t="s">
        <v>371</v>
      </c>
      <c r="DY9" s="254">
        <f t="shared" si="33"/>
        <v>3.0284451076330304E-3</v>
      </c>
      <c r="DZ9" s="256">
        <f t="shared" si="34"/>
        <v>11051.173405596923</v>
      </c>
      <c r="EA9" s="252">
        <f t="shared" si="35"/>
        <v>0.119936</v>
      </c>
      <c r="EB9" s="15"/>
      <c r="EC9" s="605"/>
      <c r="ED9" s="15"/>
      <c r="EE9" s="15"/>
      <c r="EF9" s="15"/>
      <c r="EG9" s="15"/>
      <c r="EH9" s="15"/>
      <c r="EI9" s="23"/>
      <c r="EJ9" s="15"/>
      <c r="EK9" s="605"/>
      <c r="EL9" s="15"/>
      <c r="EM9" s="593">
        <f t="shared" si="120"/>
        <v>6</v>
      </c>
      <c r="EN9" s="689">
        <f t="shared" si="36"/>
        <v>6</v>
      </c>
      <c r="EO9" s="15" t="s">
        <v>371</v>
      </c>
      <c r="EP9" s="254">
        <f t="shared" si="37"/>
        <v>6.3816548496107763E-3</v>
      </c>
      <c r="EQ9" s="256">
        <f t="shared" si="38"/>
        <v>46021.420768024778</v>
      </c>
      <c r="ER9" s="254">
        <f t="shared" si="39"/>
        <v>3.3111325417531472E-3</v>
      </c>
      <c r="ES9" s="256">
        <f t="shared" si="40"/>
        <v>3936.6894999612005</v>
      </c>
      <c r="ET9" s="254">
        <f t="shared" si="41"/>
        <v>4.2189264471756329E-3</v>
      </c>
      <c r="EU9" s="256">
        <f t="shared" si="42"/>
        <v>12752.758709006162</v>
      </c>
      <c r="EV9" s="256">
        <f t="shared" si="43"/>
        <v>62710.86897699214</v>
      </c>
      <c r="EW9" s="254">
        <f t="shared" si="44"/>
        <v>5.4897844072367549E-3</v>
      </c>
      <c r="EX9" s="252">
        <f t="shared" si="45"/>
        <v>0.680589</v>
      </c>
      <c r="EY9" s="15"/>
      <c r="EZ9" s="605"/>
      <c r="FA9" s="15"/>
      <c r="FB9" s="15"/>
      <c r="FC9" s="15"/>
      <c r="FD9" s="15"/>
      <c r="FE9" s="15"/>
      <c r="FF9" s="605"/>
      <c r="FG9" s="15"/>
      <c r="FH9" s="593">
        <f t="shared" si="121"/>
        <v>6</v>
      </c>
      <c r="FI9" s="675">
        <f t="shared" si="46"/>
        <v>6</v>
      </c>
      <c r="FJ9" s="15" t="s">
        <v>371</v>
      </c>
      <c r="FK9" s="254">
        <f t="shared" si="47"/>
        <v>6.3816548496107763E-3</v>
      </c>
      <c r="FL9" s="256">
        <f t="shared" si="48"/>
        <v>126520.0697070688</v>
      </c>
      <c r="FM9" s="252">
        <f t="shared" si="49"/>
        <v>1.3730979999999999</v>
      </c>
      <c r="FN9" s="15"/>
      <c r="FO9" s="605"/>
      <c r="FP9" s="15"/>
      <c r="FQ9" s="247">
        <v>6</v>
      </c>
      <c r="FR9" s="675">
        <v>6</v>
      </c>
      <c r="FS9" s="15" t="s">
        <v>371</v>
      </c>
      <c r="FT9" s="256">
        <f t="shared" si="50"/>
        <v>427224.72698163352</v>
      </c>
      <c r="FU9" s="256">
        <f t="shared" si="51"/>
        <v>146043.12506828611</v>
      </c>
      <c r="FV9" s="256">
        <f t="shared" si="52"/>
        <v>74422.23783122834</v>
      </c>
      <c r="FW9" s="256">
        <f t="shared" si="53"/>
        <v>20375.212779172645</v>
      </c>
      <c r="FX9" s="256">
        <f t="shared" si="54"/>
        <v>11051.173405596923</v>
      </c>
      <c r="FY9" s="256">
        <f t="shared" si="55"/>
        <v>62710.86897699214</v>
      </c>
      <c r="FZ9" s="256">
        <f t="shared" si="56"/>
        <v>126520.0697070688</v>
      </c>
      <c r="GA9" s="256">
        <f t="shared" si="57"/>
        <v>868347.41474997846</v>
      </c>
      <c r="GB9" s="325">
        <f t="shared" si="58"/>
        <v>9.4240100000000009</v>
      </c>
      <c r="GC9" s="15"/>
      <c r="GD9" s="605"/>
      <c r="GE9" s="15"/>
      <c r="GF9" s="593">
        <f t="shared" si="89"/>
        <v>6</v>
      </c>
      <c r="GG9" s="675">
        <f t="shared" si="59"/>
        <v>6</v>
      </c>
      <c r="GH9" s="15" t="s">
        <v>371</v>
      </c>
      <c r="GI9" s="252">
        <f t="shared" si="60"/>
        <v>4.6365889999999998</v>
      </c>
      <c r="GJ9" s="252">
        <f t="shared" si="61"/>
        <v>1.584978</v>
      </c>
      <c r="GK9" s="252">
        <f t="shared" si="62"/>
        <v>0.80769000000000002</v>
      </c>
      <c r="GL9" s="252">
        <f t="shared" si="63"/>
        <v>0.22112799999999999</v>
      </c>
      <c r="GM9" s="252">
        <f t="shared" si="64"/>
        <v>0.119936</v>
      </c>
      <c r="GN9" s="252">
        <f t="shared" si="65"/>
        <v>0.680589</v>
      </c>
      <c r="GO9" s="252">
        <f t="shared" si="66"/>
        <v>1.3730979999999999</v>
      </c>
      <c r="GP9" s="252">
        <f t="shared" si="67"/>
        <v>9.4240100000000009</v>
      </c>
      <c r="GQ9" s="845">
        <f t="shared" si="90"/>
        <v>9214203.2387652285</v>
      </c>
      <c r="GR9" s="616"/>
      <c r="GS9" s="605"/>
      <c r="GT9" s="15"/>
      <c r="GU9" s="247">
        <f t="shared" si="91"/>
        <v>6</v>
      </c>
      <c r="GV9" s="675">
        <f t="shared" si="68"/>
        <v>6</v>
      </c>
      <c r="GW9" s="15" t="s">
        <v>371</v>
      </c>
      <c r="GX9" s="231" t="s">
        <v>355</v>
      </c>
      <c r="GY9" s="270">
        <f t="shared" si="69"/>
        <v>868347.41474997846</v>
      </c>
      <c r="GZ9" s="365">
        <f t="shared" si="70"/>
        <v>9214203.2387652285</v>
      </c>
      <c r="HA9" s="252">
        <f t="shared" si="92"/>
        <v>9.4240100000000009</v>
      </c>
      <c r="HB9" s="256">
        <f t="shared" si="71"/>
        <v>868347.43464155914</v>
      </c>
      <c r="HC9" s="657">
        <f t="shared" si="72"/>
        <v>1.98915806831792E-2</v>
      </c>
      <c r="HD9" s="657"/>
      <c r="HE9" s="605"/>
      <c r="HF9" s="15"/>
      <c r="HG9" s="657"/>
      <c r="HH9" s="657"/>
      <c r="HI9" s="657"/>
      <c r="HJ9" s="657"/>
      <c r="HK9" s="657"/>
      <c r="HL9" s="657"/>
      <c r="HM9" s="657"/>
      <c r="HN9" s="605"/>
      <c r="HO9" s="15"/>
      <c r="HP9" s="593">
        <f t="shared" si="122"/>
        <v>6</v>
      </c>
      <c r="HQ9" s="694">
        <f t="shared" si="73"/>
        <v>6</v>
      </c>
      <c r="HR9" s="15" t="s">
        <v>371</v>
      </c>
      <c r="HS9" s="845">
        <f t="shared" si="93"/>
        <v>9214203.2387652285</v>
      </c>
      <c r="HT9" s="695">
        <f t="shared" si="94"/>
        <v>9.4240100000000009</v>
      </c>
      <c r="HU9" s="695">
        <v>7.1595380000000004</v>
      </c>
      <c r="HV9" s="672">
        <f t="shared" si="95"/>
        <v>0.31628744759787586</v>
      </c>
      <c r="HW9" s="695">
        <f t="shared" si="96"/>
        <v>2.2644720000000005</v>
      </c>
      <c r="HX9" s="673">
        <v>10</v>
      </c>
      <c r="HY9" s="15"/>
      <c r="HZ9" s="60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605"/>
      <c r="IN9" s="15"/>
      <c r="IO9" s="593">
        <v>6</v>
      </c>
      <c r="IP9" s="694">
        <v>6</v>
      </c>
      <c r="IQ9" s="15" t="s">
        <v>371</v>
      </c>
      <c r="IR9" s="696">
        <f t="shared" si="97"/>
        <v>868347.41474997846</v>
      </c>
      <c r="IS9" s="697">
        <f t="shared" si="97"/>
        <v>9214203.2387652285</v>
      </c>
      <c r="IT9" s="698">
        <f t="shared" si="97"/>
        <v>9.4240100000000009</v>
      </c>
      <c r="IU9" s="365">
        <f t="shared" si="98"/>
        <v>1376403.7973625723</v>
      </c>
      <c r="IV9" s="365">
        <f t="shared" si="99"/>
        <v>7837799.441402656</v>
      </c>
      <c r="IW9" s="696">
        <f t="shared" si="100"/>
        <v>20646.056960438582</v>
      </c>
      <c r="IX9" s="696">
        <f t="shared" si="101"/>
        <v>847701.35778953985</v>
      </c>
      <c r="IY9" s="556">
        <f t="shared" si="102"/>
        <v>9.1999420440734507</v>
      </c>
      <c r="IZ9" s="699">
        <f t="shared" si="103"/>
        <v>10.699942044073451</v>
      </c>
      <c r="JA9" s="696">
        <f t="shared" si="104"/>
        <v>868347.41474997846</v>
      </c>
      <c r="JB9" s="700">
        <f t="shared" si="105"/>
        <v>0.22406795592655016</v>
      </c>
      <c r="JC9" s="15"/>
      <c r="JD9" s="605"/>
      <c r="JE9" s="15"/>
      <c r="JF9" s="593">
        <f t="shared" si="123"/>
        <v>6</v>
      </c>
      <c r="JG9" s="694">
        <f t="shared" si="74"/>
        <v>6</v>
      </c>
      <c r="JH9" s="15" t="s">
        <v>371</v>
      </c>
      <c r="JI9" s="845">
        <f t="shared" si="106"/>
        <v>9214203.2387652285</v>
      </c>
      <c r="JJ9" s="695">
        <f t="shared" si="107"/>
        <v>9.1999420440734507</v>
      </c>
      <c r="JK9" s="695">
        <v>6.9249999999999998</v>
      </c>
      <c r="JL9" s="672">
        <f t="shared" si="125"/>
        <v>0.32851148650880169</v>
      </c>
      <c r="JM9" s="695">
        <f t="shared" si="109"/>
        <v>2.2749420440734509</v>
      </c>
      <c r="JN9" s="673">
        <v>10</v>
      </c>
      <c r="JO9" s="15"/>
      <c r="JP9" s="15"/>
      <c r="JQ9" s="605"/>
      <c r="JR9" s="15"/>
      <c r="JS9" s="845">
        <v>9216170</v>
      </c>
      <c r="JT9" s="695">
        <v>9.3134858239204483</v>
      </c>
      <c r="JU9" s="850">
        <f t="shared" si="110"/>
        <v>1966.7612347714603</v>
      </c>
      <c r="JV9" s="851">
        <f t="shared" si="111"/>
        <v>-0.11354377984699759</v>
      </c>
    </row>
    <row r="10" spans="1:287" x14ac:dyDescent="0.3">
      <c r="A10" s="628">
        <v>7</v>
      </c>
      <c r="B10" s="629" t="s">
        <v>52</v>
      </c>
      <c r="C10" s="844">
        <f>'DCA 8 month Phase I'!LR27</f>
        <v>11423193.394320784</v>
      </c>
      <c r="D10" s="630">
        <f t="shared" si="0"/>
        <v>8.2977732701344148E-2</v>
      </c>
      <c r="E10" s="631">
        <v>0.52303613751155165</v>
      </c>
      <c r="F10" s="15"/>
      <c r="G10" s="605"/>
      <c r="H10" s="15"/>
      <c r="I10" s="628">
        <f t="shared" si="112"/>
        <v>7</v>
      </c>
      <c r="J10" s="632">
        <f t="shared" si="1"/>
        <v>7</v>
      </c>
      <c r="K10" s="402" t="s">
        <v>372</v>
      </c>
      <c r="L10" s="842">
        <v>40236773.83392559</v>
      </c>
      <c r="M10" s="634">
        <f t="shared" si="2"/>
        <v>1.842329552302362E-2</v>
      </c>
      <c r="N10" s="633">
        <v>931.02681572591689</v>
      </c>
      <c r="O10" s="633">
        <f t="shared" si="75"/>
        <v>43217.631494913687</v>
      </c>
      <c r="P10" s="634">
        <f t="shared" si="3"/>
        <v>2.5653637067404148E-2</v>
      </c>
      <c r="Q10" s="635" t="s">
        <v>355</v>
      </c>
      <c r="R10" s="15"/>
      <c r="S10" s="605"/>
      <c r="T10" s="15"/>
      <c r="U10" s="636">
        <f t="shared" si="113"/>
        <v>7</v>
      </c>
      <c r="V10" s="637">
        <f t="shared" si="4"/>
        <v>7</v>
      </c>
      <c r="W10" s="402" t="s">
        <v>372</v>
      </c>
      <c r="X10" s="290">
        <f t="shared" si="76"/>
        <v>2774097.4217096753</v>
      </c>
      <c r="Y10" s="634">
        <f t="shared" si="5"/>
        <v>2.6068182540792826E-2</v>
      </c>
      <c r="Z10" s="15"/>
      <c r="AA10" s="605"/>
      <c r="AB10" s="15"/>
      <c r="AC10" s="636">
        <f t="shared" si="114"/>
        <v>7</v>
      </c>
      <c r="AD10" s="638">
        <v>7</v>
      </c>
      <c r="AE10" s="639" t="s">
        <v>372</v>
      </c>
      <c r="AF10" s="640">
        <v>4.88</v>
      </c>
      <c r="AG10" s="15"/>
      <c r="AH10" s="605"/>
      <c r="AI10" s="15"/>
      <c r="AJ10" s="15"/>
      <c r="AK10" s="15"/>
      <c r="AL10" s="15"/>
      <c r="AM10" s="15"/>
      <c r="AN10" s="605"/>
      <c r="AO10" s="15"/>
      <c r="AP10" s="636">
        <f t="shared" si="78"/>
        <v>7</v>
      </c>
      <c r="AQ10" s="645">
        <f t="shared" si="6"/>
        <v>7</v>
      </c>
      <c r="AR10" s="402" t="s">
        <v>372</v>
      </c>
      <c r="AS10" s="402">
        <f t="shared" si="7"/>
        <v>4.88</v>
      </c>
      <c r="AT10" s="845">
        <f t="shared" si="79"/>
        <v>40236773.83392559</v>
      </c>
      <c r="AU10" s="646">
        <f t="shared" si="115"/>
        <v>54543.182308210242</v>
      </c>
      <c r="AV10" s="647">
        <f t="shared" si="8"/>
        <v>57379.258655624428</v>
      </c>
      <c r="AW10" s="648">
        <f t="shared" si="9"/>
        <v>25.757631311903779</v>
      </c>
      <c r="AX10" s="290">
        <f t="shared" si="124"/>
        <v>1477953.7894019377</v>
      </c>
      <c r="AY10" s="634">
        <f t="shared" si="80"/>
        <v>2.8680785857904758E-2</v>
      </c>
      <c r="AZ10" s="649">
        <f t="shared" si="10"/>
        <v>3.6731419999999999</v>
      </c>
      <c r="BA10" s="15"/>
      <c r="BB10" s="605"/>
      <c r="BC10" s="15"/>
      <c r="BD10" s="15"/>
      <c r="BE10" s="15"/>
      <c r="BF10" s="15"/>
      <c r="BG10" s="15"/>
      <c r="BH10" s="15"/>
      <c r="BI10" s="605"/>
      <c r="BJ10" s="15"/>
      <c r="BK10" s="628">
        <f t="shared" si="116"/>
        <v>7</v>
      </c>
      <c r="BL10" s="635">
        <f t="shared" si="11"/>
        <v>7</v>
      </c>
      <c r="BM10" s="402" t="s">
        <v>372</v>
      </c>
      <c r="BN10" s="634">
        <f t="shared" si="81"/>
        <v>2.8680785857904758E-2</v>
      </c>
      <c r="BO10" s="290">
        <f t="shared" si="82"/>
        <v>334835.03250427032</v>
      </c>
      <c r="BP10" s="634">
        <f t="shared" si="83"/>
        <v>1.842329552302362E-2</v>
      </c>
      <c r="BQ10" s="290">
        <f t="shared" si="84"/>
        <v>215083.53313084721</v>
      </c>
      <c r="BR10" s="650">
        <f t="shared" si="12"/>
        <v>549918.56563511747</v>
      </c>
      <c r="BS10" s="649">
        <f t="shared" si="13"/>
        <v>1.366706</v>
      </c>
      <c r="BT10" s="15"/>
      <c r="BU10" s="605"/>
      <c r="BV10" s="10"/>
      <c r="BW10" s="191"/>
      <c r="BX10" s="191"/>
      <c r="BY10" s="191"/>
      <c r="BZ10" s="191"/>
      <c r="CA10" s="191"/>
      <c r="CB10" s="191"/>
      <c r="CC10" s="191"/>
      <c r="CD10" s="191"/>
      <c r="CE10" s="15"/>
      <c r="CF10" s="605"/>
      <c r="CG10" s="15"/>
      <c r="CH10" s="628">
        <f t="shared" si="117"/>
        <v>7</v>
      </c>
      <c r="CI10" s="638">
        <f t="shared" si="15"/>
        <v>7</v>
      </c>
      <c r="CJ10" s="402" t="s">
        <v>372</v>
      </c>
      <c r="CK10" s="634">
        <f t="shared" si="16"/>
        <v>1.842329552302362E-2</v>
      </c>
      <c r="CL10" s="290">
        <f t="shared" si="17"/>
        <v>98328.041600311932</v>
      </c>
      <c r="CM10" s="634">
        <f t="shared" si="18"/>
        <v>2.5653637067404148E-2</v>
      </c>
      <c r="CN10" s="290">
        <f t="shared" si="19"/>
        <v>439683.10297903331</v>
      </c>
      <c r="CO10" s="290">
        <f t="shared" si="20"/>
        <v>538011.14457934524</v>
      </c>
      <c r="CP10" s="634">
        <f t="shared" si="21"/>
        <v>2.3936746066174085E-2</v>
      </c>
      <c r="CQ10" s="649">
        <f t="shared" si="22"/>
        <v>1.337113</v>
      </c>
      <c r="CR10" s="15"/>
      <c r="CS10" s="605"/>
      <c r="CT10" s="15"/>
      <c r="CU10" s="15"/>
      <c r="CV10" s="15"/>
      <c r="CW10" s="15"/>
      <c r="CX10" s="15"/>
      <c r="CY10" s="15"/>
      <c r="CZ10" s="15"/>
      <c r="DA10" s="15"/>
      <c r="DB10" s="15"/>
      <c r="DC10" s="27"/>
      <c r="DD10" s="10"/>
      <c r="DE10" s="605"/>
      <c r="DF10" s="15"/>
      <c r="DG10" s="636">
        <f t="shared" si="118"/>
        <v>7</v>
      </c>
      <c r="DH10" s="654">
        <f t="shared" si="24"/>
        <v>7</v>
      </c>
      <c r="DI10" s="402" t="s">
        <v>372</v>
      </c>
      <c r="DJ10" s="634">
        <f t="shared" si="25"/>
        <v>2.3936746066174085E-2</v>
      </c>
      <c r="DK10" s="290">
        <f t="shared" si="86"/>
        <v>1405.3250508153196</v>
      </c>
      <c r="DL10" s="634">
        <f t="shared" si="26"/>
        <v>2.5653637067404148E-2</v>
      </c>
      <c r="DM10" s="290">
        <f t="shared" si="27"/>
        <v>51743.509676055168</v>
      </c>
      <c r="DN10" s="634">
        <f t="shared" si="28"/>
        <v>1.842329552302362E-2</v>
      </c>
      <c r="DO10" s="290">
        <f t="shared" si="29"/>
        <v>61451.770419836852</v>
      </c>
      <c r="DP10" s="290">
        <f t="shared" si="87"/>
        <v>114600.60514670734</v>
      </c>
      <c r="DQ10" s="634">
        <f t="shared" si="30"/>
        <v>2.117816646383823E-2</v>
      </c>
      <c r="DR10" s="649">
        <f t="shared" si="31"/>
        <v>0.28481600000000001</v>
      </c>
      <c r="DS10" s="15"/>
      <c r="DT10" s="605"/>
      <c r="DU10" s="15"/>
      <c r="DV10" s="636">
        <f t="shared" si="119"/>
        <v>7</v>
      </c>
      <c r="DW10" s="654">
        <f t="shared" si="32"/>
        <v>7</v>
      </c>
      <c r="DX10" s="402" t="s">
        <v>372</v>
      </c>
      <c r="DY10" s="634">
        <f t="shared" si="33"/>
        <v>2.5653637067404148E-2</v>
      </c>
      <c r="DZ10" s="290">
        <f t="shared" si="34"/>
        <v>93613.316946567356</v>
      </c>
      <c r="EA10" s="649">
        <f t="shared" si="35"/>
        <v>0.232656</v>
      </c>
      <c r="EB10" s="15"/>
      <c r="EC10" s="605"/>
      <c r="ED10" s="15"/>
      <c r="EE10" s="15"/>
      <c r="EF10" s="15"/>
      <c r="EG10" s="23"/>
      <c r="EH10" s="23"/>
      <c r="EI10" s="23"/>
      <c r="EJ10" s="15"/>
      <c r="EK10" s="605"/>
      <c r="EL10" s="15"/>
      <c r="EM10" s="636">
        <f t="shared" si="120"/>
        <v>7</v>
      </c>
      <c r="EN10" s="654">
        <f t="shared" si="36"/>
        <v>7</v>
      </c>
      <c r="EO10" s="402" t="s">
        <v>372</v>
      </c>
      <c r="EP10" s="634">
        <f t="shared" si="37"/>
        <v>2.6068182540792826E-2</v>
      </c>
      <c r="EQ10" s="290">
        <f t="shared" si="38"/>
        <v>187991.17558679541</v>
      </c>
      <c r="ER10" s="634">
        <f t="shared" si="39"/>
        <v>2.3936746066174085E-2</v>
      </c>
      <c r="ES10" s="290">
        <f t="shared" si="40"/>
        <v>28459.004800832368</v>
      </c>
      <c r="ET10" s="634">
        <f t="shared" si="41"/>
        <v>1.842329552302362E-2</v>
      </c>
      <c r="EU10" s="290">
        <f t="shared" si="42"/>
        <v>55689.011261886284</v>
      </c>
      <c r="EV10" s="290">
        <f t="shared" si="43"/>
        <v>272139.19164951408</v>
      </c>
      <c r="EW10" s="634">
        <f t="shared" si="44"/>
        <v>2.3823390032494087E-2</v>
      </c>
      <c r="EX10" s="649">
        <f t="shared" si="45"/>
        <v>0.67634399999999995</v>
      </c>
      <c r="EY10" s="15"/>
      <c r="EZ10" s="605"/>
      <c r="FA10" s="15"/>
      <c r="FB10" s="15"/>
      <c r="FC10" s="15"/>
      <c r="FD10" s="15"/>
      <c r="FE10" s="15"/>
      <c r="FF10" s="605"/>
      <c r="FG10" s="15"/>
      <c r="FH10" s="636">
        <f t="shared" si="121"/>
        <v>7</v>
      </c>
      <c r="FI10" s="637">
        <f t="shared" si="46"/>
        <v>7</v>
      </c>
      <c r="FJ10" s="402" t="s">
        <v>372</v>
      </c>
      <c r="FK10" s="634">
        <f t="shared" si="47"/>
        <v>2.6068182540792826E-2</v>
      </c>
      <c r="FL10" s="290">
        <f t="shared" si="48"/>
        <v>516817.08740466583</v>
      </c>
      <c r="FM10" s="649">
        <f t="shared" si="49"/>
        <v>1.28444</v>
      </c>
      <c r="FN10" s="15"/>
      <c r="FO10" s="605"/>
      <c r="FP10" s="15"/>
      <c r="FQ10" s="628">
        <v>7</v>
      </c>
      <c r="FR10" s="637">
        <v>7</v>
      </c>
      <c r="FS10" s="402" t="s">
        <v>372</v>
      </c>
      <c r="FT10" s="290">
        <f t="shared" si="50"/>
        <v>1477953.7894019377</v>
      </c>
      <c r="FU10" s="290">
        <f t="shared" si="51"/>
        <v>549918.56563511747</v>
      </c>
      <c r="FV10" s="290">
        <f t="shared" si="52"/>
        <v>538011.14457934524</v>
      </c>
      <c r="FW10" s="290">
        <f t="shared" si="53"/>
        <v>114600.60514670734</v>
      </c>
      <c r="FX10" s="290">
        <f t="shared" si="54"/>
        <v>93613.316946567356</v>
      </c>
      <c r="FY10" s="290">
        <f t="shared" si="55"/>
        <v>272139.19164951408</v>
      </c>
      <c r="FZ10" s="290">
        <f t="shared" si="56"/>
        <v>516817.08740466583</v>
      </c>
      <c r="GA10" s="290">
        <f t="shared" si="57"/>
        <v>3563053.7007638556</v>
      </c>
      <c r="GB10" s="655">
        <f t="shared" si="58"/>
        <v>8.8552169999999997</v>
      </c>
      <c r="GC10" s="15"/>
      <c r="GD10" s="605"/>
      <c r="GE10" s="15"/>
      <c r="GF10" s="636">
        <f t="shared" si="89"/>
        <v>7</v>
      </c>
      <c r="GG10" s="637">
        <f t="shared" si="59"/>
        <v>7</v>
      </c>
      <c r="GH10" s="402" t="s">
        <v>372</v>
      </c>
      <c r="GI10" s="649">
        <f t="shared" si="60"/>
        <v>3.6731419999999999</v>
      </c>
      <c r="GJ10" s="649">
        <f t="shared" si="61"/>
        <v>1.366706</v>
      </c>
      <c r="GK10" s="649">
        <f t="shared" si="62"/>
        <v>1.337113</v>
      </c>
      <c r="GL10" s="649">
        <f t="shared" si="63"/>
        <v>0.28481600000000001</v>
      </c>
      <c r="GM10" s="649">
        <f t="shared" si="64"/>
        <v>0.232656</v>
      </c>
      <c r="GN10" s="649">
        <f t="shared" si="65"/>
        <v>0.67634399999999995</v>
      </c>
      <c r="GO10" s="649">
        <f t="shared" si="66"/>
        <v>1.28444</v>
      </c>
      <c r="GP10" s="649">
        <f t="shared" si="67"/>
        <v>8.8552169999999997</v>
      </c>
      <c r="GQ10" s="845">
        <f t="shared" si="90"/>
        <v>40236773.83392559</v>
      </c>
      <c r="GR10" s="616"/>
      <c r="GS10" s="605"/>
      <c r="GT10" s="15"/>
      <c r="GU10" s="628">
        <f t="shared" si="91"/>
        <v>7</v>
      </c>
      <c r="GV10" s="637">
        <f t="shared" si="68"/>
        <v>7</v>
      </c>
      <c r="GW10" s="402" t="s">
        <v>372</v>
      </c>
      <c r="GX10" s="635" t="s">
        <v>355</v>
      </c>
      <c r="GY10" s="290">
        <f t="shared" si="69"/>
        <v>3563053.7007638556</v>
      </c>
      <c r="GZ10" s="633">
        <f t="shared" si="70"/>
        <v>40236773.83392559</v>
      </c>
      <c r="HA10" s="649">
        <f t="shared" si="92"/>
        <v>8.8552169999999997</v>
      </c>
      <c r="HB10" s="290">
        <f t="shared" si="71"/>
        <v>3563053.6367933303</v>
      </c>
      <c r="HC10" s="656">
        <f t="shared" si="72"/>
        <v>-6.3970525283366442E-2</v>
      </c>
      <c r="HD10" s="657"/>
      <c r="HE10" s="605"/>
      <c r="HF10" s="15"/>
      <c r="HG10" s="657"/>
      <c r="HH10" s="657"/>
      <c r="HI10" s="657"/>
      <c r="HJ10" s="657"/>
      <c r="HK10" s="657"/>
      <c r="HL10" s="657"/>
      <c r="HM10" s="657"/>
      <c r="HN10" s="605"/>
      <c r="HO10" s="15"/>
      <c r="HP10" s="636">
        <f t="shared" si="122"/>
        <v>7</v>
      </c>
      <c r="HQ10" s="660">
        <f t="shared" si="73"/>
        <v>7</v>
      </c>
      <c r="HR10" s="402" t="s">
        <v>372</v>
      </c>
      <c r="HS10" s="845">
        <f t="shared" si="93"/>
        <v>40236773.83392559</v>
      </c>
      <c r="HT10" s="661">
        <f t="shared" si="94"/>
        <v>8.8552169999999997</v>
      </c>
      <c r="HU10" s="661">
        <v>6.8000780000000001</v>
      </c>
      <c r="HV10" s="630">
        <f t="shared" si="95"/>
        <v>0.30222285685546546</v>
      </c>
      <c r="HW10" s="661">
        <f t="shared" si="96"/>
        <v>2.0551389999999996</v>
      </c>
      <c r="HX10" s="631">
        <v>10</v>
      </c>
      <c r="HY10" s="15"/>
      <c r="HZ10" s="60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605"/>
      <c r="IN10" s="15"/>
      <c r="IO10" s="636">
        <v>7</v>
      </c>
      <c r="IP10" s="660">
        <v>7</v>
      </c>
      <c r="IQ10" s="402" t="s">
        <v>372</v>
      </c>
      <c r="IR10" s="667">
        <f t="shared" si="97"/>
        <v>3563053.7007638556</v>
      </c>
      <c r="IS10" s="668">
        <f t="shared" si="97"/>
        <v>40236773.83392559</v>
      </c>
      <c r="IT10" s="669">
        <f t="shared" si="97"/>
        <v>8.8552169999999997</v>
      </c>
      <c r="IU10" s="633">
        <f t="shared" si="98"/>
        <v>6010508.6531666052</v>
      </c>
      <c r="IV10" s="633">
        <f t="shared" si="99"/>
        <v>34226265.180758983</v>
      </c>
      <c r="IW10" s="667">
        <f t="shared" si="100"/>
        <v>90157.629797499074</v>
      </c>
      <c r="IX10" s="667">
        <f t="shared" si="101"/>
        <v>3472896.0709663564</v>
      </c>
      <c r="IY10" s="670">
        <f t="shared" si="102"/>
        <v>8.6311494189382252</v>
      </c>
      <c r="IZ10" s="670">
        <f t="shared" si="103"/>
        <v>10.131149418938225</v>
      </c>
      <c r="JA10" s="667">
        <f t="shared" si="104"/>
        <v>3563053.7007638556</v>
      </c>
      <c r="JB10" s="655">
        <f t="shared" si="105"/>
        <v>0.22406758106177449</v>
      </c>
      <c r="JC10" s="15"/>
      <c r="JD10" s="605"/>
      <c r="JE10" s="15"/>
      <c r="JF10" s="636">
        <f t="shared" si="123"/>
        <v>7</v>
      </c>
      <c r="JG10" s="660">
        <f t="shared" si="74"/>
        <v>7</v>
      </c>
      <c r="JH10" s="402" t="s">
        <v>372</v>
      </c>
      <c r="JI10" s="845">
        <f t="shared" si="106"/>
        <v>40236773.83392559</v>
      </c>
      <c r="JJ10" s="661">
        <f t="shared" si="107"/>
        <v>8.6311494189382252</v>
      </c>
      <c r="JK10" s="661">
        <v>6.5659999999999998</v>
      </c>
      <c r="JL10" s="630">
        <f t="shared" si="125"/>
        <v>0.31452169036524902</v>
      </c>
      <c r="JM10" s="661">
        <f t="shared" si="109"/>
        <v>2.0651494189382253</v>
      </c>
      <c r="JN10" s="631">
        <v>10</v>
      </c>
      <c r="JO10" s="15"/>
      <c r="JP10" s="15"/>
      <c r="JQ10" s="605"/>
      <c r="JR10" s="15"/>
      <c r="JS10" s="845">
        <v>37911152</v>
      </c>
      <c r="JT10" s="661">
        <v>8.7496676436524652</v>
      </c>
      <c r="JU10" s="850">
        <f t="shared" si="110"/>
        <v>-2325621.8339255899</v>
      </c>
      <c r="JV10" s="851">
        <f t="shared" si="111"/>
        <v>-0.11851822471424001</v>
      </c>
    </row>
    <row r="11" spans="1:287" x14ac:dyDescent="0.3">
      <c r="A11" s="247">
        <v>8</v>
      </c>
      <c r="B11" s="671" t="s">
        <v>248</v>
      </c>
      <c r="C11" s="844">
        <f>'DCA 8 month Phase I'!MN13</f>
        <v>20413939.926346004</v>
      </c>
      <c r="D11" s="672">
        <f t="shared" si="0"/>
        <v>0.14828624467058268</v>
      </c>
      <c r="E11" s="673">
        <v>0.93527262115082876</v>
      </c>
      <c r="F11" s="15"/>
      <c r="G11" s="605"/>
      <c r="H11" s="15"/>
      <c r="I11" s="247">
        <f t="shared" si="112"/>
        <v>8</v>
      </c>
      <c r="J11" s="674">
        <f t="shared" si="1"/>
        <v>8</v>
      </c>
      <c r="K11" s="15" t="s">
        <v>373</v>
      </c>
      <c r="L11" s="842">
        <v>28656734.499916252</v>
      </c>
      <c r="M11" s="564">
        <f t="shared" si="2"/>
        <v>1.3121118770502468E-2</v>
      </c>
      <c r="N11" s="365">
        <v>379.4089440386652</v>
      </c>
      <c r="O11" s="365">
        <f t="shared" si="75"/>
        <v>75529.939265205801</v>
      </c>
      <c r="P11" s="564">
        <f t="shared" si="3"/>
        <v>4.4833962033775668E-2</v>
      </c>
      <c r="Q11" s="231" t="s">
        <v>355</v>
      </c>
      <c r="R11" s="15"/>
      <c r="S11" s="605"/>
      <c r="T11" s="15"/>
      <c r="U11" s="593">
        <f t="shared" si="113"/>
        <v>8</v>
      </c>
      <c r="V11" s="675">
        <f t="shared" si="4"/>
        <v>8</v>
      </c>
      <c r="W11" s="15" t="s">
        <v>373</v>
      </c>
      <c r="X11" s="270">
        <f t="shared" si="76"/>
        <v>3730903.6676698895</v>
      </c>
      <c r="Y11" s="564">
        <f t="shared" si="5"/>
        <v>3.5059287063895592E-2</v>
      </c>
      <c r="Z11" s="15"/>
      <c r="AA11" s="605"/>
      <c r="AB11" s="15"/>
      <c r="AC11" s="593">
        <f t="shared" si="114"/>
        <v>8</v>
      </c>
      <c r="AD11" s="74">
        <v>8</v>
      </c>
      <c r="AE11" s="258" t="s">
        <v>373</v>
      </c>
      <c r="AF11" s="280">
        <v>9.2200000000000006</v>
      </c>
      <c r="AG11" s="15"/>
      <c r="AH11" s="605"/>
      <c r="AI11" s="15"/>
      <c r="AJ11" s="15"/>
      <c r="AK11" s="15"/>
      <c r="AL11" s="15"/>
      <c r="AM11" s="15"/>
      <c r="AN11" s="605"/>
      <c r="AO11" s="15"/>
      <c r="AP11" s="593">
        <f t="shared" si="78"/>
        <v>8</v>
      </c>
      <c r="AQ11" s="678">
        <f t="shared" si="6"/>
        <v>8</v>
      </c>
      <c r="AR11" s="15" t="s">
        <v>373</v>
      </c>
      <c r="AS11" s="15">
        <f t="shared" si="7"/>
        <v>9.2200000000000006</v>
      </c>
      <c r="AT11" s="845">
        <f t="shared" si="79"/>
        <v>28656734.499916252</v>
      </c>
      <c r="AU11" s="679">
        <f t="shared" si="115"/>
        <v>73393.081135896631</v>
      </c>
      <c r="AV11" s="680">
        <f t="shared" si="8"/>
        <v>77209.293770817181</v>
      </c>
      <c r="AW11" s="681">
        <f t="shared" si="9"/>
        <v>25.757631311903779</v>
      </c>
      <c r="AX11" s="270">
        <f t="shared" si="124"/>
        <v>1988728.522801178</v>
      </c>
      <c r="AY11" s="564">
        <f t="shared" si="80"/>
        <v>3.8592747148778389E-2</v>
      </c>
      <c r="AZ11" s="682">
        <f t="shared" si="10"/>
        <v>6.9398299999999997</v>
      </c>
      <c r="BA11" s="15"/>
      <c r="BB11" s="605"/>
      <c r="BC11" s="15"/>
      <c r="BD11" s="15"/>
      <c r="BE11" s="15"/>
      <c r="BF11" s="15"/>
      <c r="BG11" s="15"/>
      <c r="BH11" s="15"/>
      <c r="BI11" s="605"/>
      <c r="BJ11" s="15"/>
      <c r="BK11" s="247">
        <f t="shared" si="116"/>
        <v>8</v>
      </c>
      <c r="BL11" s="231">
        <f t="shared" si="11"/>
        <v>8</v>
      </c>
      <c r="BM11" s="15" t="s">
        <v>373</v>
      </c>
      <c r="BN11" s="564">
        <f t="shared" si="81"/>
        <v>3.8592747148778389E-2</v>
      </c>
      <c r="BO11" s="270">
        <f t="shared" si="82"/>
        <v>450552.63862056239</v>
      </c>
      <c r="BP11" s="564">
        <f t="shared" si="83"/>
        <v>1.3121118770502468E-2</v>
      </c>
      <c r="BQ11" s="270">
        <f t="shared" si="84"/>
        <v>153183.0491598162</v>
      </c>
      <c r="BR11" s="685">
        <f t="shared" si="12"/>
        <v>603735.68778037862</v>
      </c>
      <c r="BS11" s="682">
        <f t="shared" si="13"/>
        <v>2.1067849999999999</v>
      </c>
      <c r="BT11" s="15"/>
      <c r="BU11" s="605"/>
      <c r="BV11" s="10"/>
      <c r="BW11" s="191"/>
      <c r="BX11" s="191"/>
      <c r="BY11" s="191"/>
      <c r="BZ11" s="191"/>
      <c r="CA11" s="191"/>
      <c r="CB11" s="191"/>
      <c r="CC11" s="191"/>
      <c r="CD11" s="191"/>
      <c r="CE11" s="15"/>
      <c r="CF11" s="605"/>
      <c r="CG11" s="15"/>
      <c r="CH11" s="247">
        <f t="shared" si="117"/>
        <v>8</v>
      </c>
      <c r="CI11" s="74">
        <f t="shared" si="15"/>
        <v>8</v>
      </c>
      <c r="CJ11" s="15" t="s">
        <v>373</v>
      </c>
      <c r="CK11" s="254">
        <f t="shared" si="16"/>
        <v>1.3121118770502468E-2</v>
      </c>
      <c r="CL11" s="256">
        <f t="shared" si="17"/>
        <v>70029.485804875047</v>
      </c>
      <c r="CM11" s="254">
        <f t="shared" si="18"/>
        <v>4.4833962033775668E-2</v>
      </c>
      <c r="CN11" s="256">
        <f t="shared" si="19"/>
        <v>768418.74288858322</v>
      </c>
      <c r="CO11" s="256">
        <f t="shared" si="20"/>
        <v>838448.22869345825</v>
      </c>
      <c r="CP11" s="254">
        <f t="shared" si="21"/>
        <v>3.7303543880230737E-2</v>
      </c>
      <c r="CQ11" s="252">
        <f t="shared" si="22"/>
        <v>2.9258329999999999</v>
      </c>
      <c r="CR11" s="15"/>
      <c r="CS11" s="605"/>
      <c r="CT11" s="15"/>
      <c r="CU11" s="15"/>
      <c r="CV11" s="15"/>
      <c r="CW11" s="15"/>
      <c r="CX11" s="15"/>
      <c r="CY11" s="15"/>
      <c r="CZ11" s="15"/>
      <c r="DA11" s="15"/>
      <c r="DB11" s="15" t="s">
        <v>439</v>
      </c>
      <c r="DC11" s="848">
        <v>5407933.3588502686</v>
      </c>
      <c r="DD11" s="10"/>
      <c r="DE11" s="605"/>
      <c r="DF11" s="15"/>
      <c r="DG11" s="593">
        <f t="shared" si="118"/>
        <v>8</v>
      </c>
      <c r="DH11" s="689">
        <f t="shared" si="24"/>
        <v>8</v>
      </c>
      <c r="DI11" s="15" t="s">
        <v>373</v>
      </c>
      <c r="DJ11" s="254">
        <f t="shared" si="25"/>
        <v>3.7303543880230737E-2</v>
      </c>
      <c r="DK11" s="256">
        <f t="shared" si="86"/>
        <v>2190.0890185386784</v>
      </c>
      <c r="DL11" s="254">
        <f t="shared" si="26"/>
        <v>4.4833962033775668E-2</v>
      </c>
      <c r="DM11" s="256">
        <f t="shared" si="27"/>
        <v>90430.317627679178</v>
      </c>
      <c r="DN11" s="254">
        <f t="shared" si="28"/>
        <v>1.3121118770502468E-2</v>
      </c>
      <c r="DO11" s="256">
        <f t="shared" si="29"/>
        <v>43766.109995286963</v>
      </c>
      <c r="DP11" s="256">
        <f t="shared" si="87"/>
        <v>136386.51664150483</v>
      </c>
      <c r="DQ11" s="254">
        <f t="shared" si="30"/>
        <v>2.5204198085683679E-2</v>
      </c>
      <c r="DR11" s="252">
        <f t="shared" si="31"/>
        <v>0.47593200000000002</v>
      </c>
      <c r="DS11" s="15"/>
      <c r="DT11" s="605"/>
      <c r="DU11" s="15"/>
      <c r="DV11" s="593">
        <f t="shared" si="119"/>
        <v>8</v>
      </c>
      <c r="DW11" s="689">
        <f t="shared" si="32"/>
        <v>8</v>
      </c>
      <c r="DX11" s="15" t="s">
        <v>373</v>
      </c>
      <c r="DY11" s="254">
        <f t="shared" si="33"/>
        <v>4.4833962033775668E-2</v>
      </c>
      <c r="DZ11" s="256">
        <f t="shared" si="34"/>
        <v>163604.71175336943</v>
      </c>
      <c r="EA11" s="252">
        <f t="shared" si="35"/>
        <v>0.57091199999999998</v>
      </c>
      <c r="EB11" s="15"/>
      <c r="EC11" s="605"/>
      <c r="ED11" s="15"/>
      <c r="EE11" s="15"/>
      <c r="EF11" s="15"/>
      <c r="EG11" s="23"/>
      <c r="EH11" s="23"/>
      <c r="EI11" s="15"/>
      <c r="EJ11" s="15"/>
      <c r="EK11" s="605"/>
      <c r="EL11" s="15"/>
      <c r="EM11" s="593">
        <f t="shared" si="120"/>
        <v>8</v>
      </c>
      <c r="EN11" s="689">
        <f t="shared" si="36"/>
        <v>8</v>
      </c>
      <c r="EO11" s="15" t="s">
        <v>373</v>
      </c>
      <c r="EP11" s="254">
        <f t="shared" si="37"/>
        <v>3.5059287063895592E-2</v>
      </c>
      <c r="EQ11" s="256">
        <f t="shared" si="38"/>
        <v>252830.6904427642</v>
      </c>
      <c r="ER11" s="254">
        <f t="shared" si="39"/>
        <v>3.7303543880230737E-2</v>
      </c>
      <c r="ES11" s="256">
        <f t="shared" si="40"/>
        <v>44351.129908829374</v>
      </c>
      <c r="ET11" s="254">
        <f t="shared" si="41"/>
        <v>1.3121118770502468E-2</v>
      </c>
      <c r="EU11" s="256">
        <f t="shared" si="42"/>
        <v>39661.858002869245</v>
      </c>
      <c r="EV11" s="256">
        <f t="shared" si="43"/>
        <v>336843.67835446278</v>
      </c>
      <c r="EW11" s="254">
        <f t="shared" si="44"/>
        <v>2.9487698117929947E-2</v>
      </c>
      <c r="EX11" s="252">
        <f t="shared" si="45"/>
        <v>1.175443</v>
      </c>
      <c r="EY11" s="15"/>
      <c r="EZ11" s="605"/>
      <c r="FA11" s="15"/>
      <c r="FB11" s="15"/>
      <c r="FC11" s="15"/>
      <c r="FD11" s="15"/>
      <c r="FE11" s="15"/>
      <c r="FF11" s="605"/>
      <c r="FG11" s="15"/>
      <c r="FH11" s="593">
        <f t="shared" si="121"/>
        <v>8</v>
      </c>
      <c r="FI11" s="675">
        <f t="shared" si="46"/>
        <v>8</v>
      </c>
      <c r="FJ11" s="15" t="s">
        <v>373</v>
      </c>
      <c r="FK11" s="254">
        <f t="shared" si="47"/>
        <v>3.5059287063895592E-2</v>
      </c>
      <c r="FL11" s="256">
        <f t="shared" si="48"/>
        <v>695071.03529341507</v>
      </c>
      <c r="FM11" s="252">
        <f t="shared" si="49"/>
        <v>2.4255070000000001</v>
      </c>
      <c r="FN11" s="15"/>
      <c r="FO11" s="605"/>
      <c r="FP11" s="15"/>
      <c r="FQ11" s="247">
        <v>8</v>
      </c>
      <c r="FR11" s="675">
        <v>8</v>
      </c>
      <c r="FS11" s="15" t="s">
        <v>373</v>
      </c>
      <c r="FT11" s="256">
        <f t="shared" si="50"/>
        <v>1988728.522801178</v>
      </c>
      <c r="FU11" s="256">
        <f t="shared" si="51"/>
        <v>603735.68778037862</v>
      </c>
      <c r="FV11" s="256">
        <f t="shared" si="52"/>
        <v>838448.22869345825</v>
      </c>
      <c r="FW11" s="256">
        <f t="shared" si="53"/>
        <v>136386.51664150483</v>
      </c>
      <c r="FX11" s="256">
        <f t="shared" si="54"/>
        <v>163604.71175336943</v>
      </c>
      <c r="FY11" s="256">
        <f t="shared" si="55"/>
        <v>336843.67835446278</v>
      </c>
      <c r="FZ11" s="256">
        <f t="shared" si="56"/>
        <v>695071.03529341507</v>
      </c>
      <c r="GA11" s="256">
        <f t="shared" si="57"/>
        <v>4762818.3813177673</v>
      </c>
      <c r="GB11" s="325">
        <f t="shared" si="58"/>
        <v>16.620241</v>
      </c>
      <c r="GC11" s="15"/>
      <c r="GD11" s="605"/>
      <c r="GE11" s="15"/>
      <c r="GF11" s="593">
        <f t="shared" si="89"/>
        <v>8</v>
      </c>
      <c r="GG11" s="675">
        <f t="shared" si="59"/>
        <v>8</v>
      </c>
      <c r="GH11" s="15" t="s">
        <v>373</v>
      </c>
      <c r="GI11" s="252">
        <f t="shared" si="60"/>
        <v>6.9398299999999997</v>
      </c>
      <c r="GJ11" s="252">
        <f t="shared" si="61"/>
        <v>2.1067849999999999</v>
      </c>
      <c r="GK11" s="252">
        <f t="shared" si="62"/>
        <v>2.9258329999999999</v>
      </c>
      <c r="GL11" s="252">
        <f t="shared" si="63"/>
        <v>0.47593200000000002</v>
      </c>
      <c r="GM11" s="252">
        <f t="shared" si="64"/>
        <v>0.57091199999999998</v>
      </c>
      <c r="GN11" s="252">
        <f t="shared" si="65"/>
        <v>1.175443</v>
      </c>
      <c r="GO11" s="252">
        <f t="shared" si="66"/>
        <v>2.4255070000000001</v>
      </c>
      <c r="GP11" s="252">
        <f t="shared" si="67"/>
        <v>16.620241</v>
      </c>
      <c r="GQ11" s="845">
        <f t="shared" si="90"/>
        <v>28656734.499916252</v>
      </c>
      <c r="GR11" s="616"/>
      <c r="GS11" s="605"/>
      <c r="GT11" s="15"/>
      <c r="GU11" s="247">
        <f t="shared" si="91"/>
        <v>8</v>
      </c>
      <c r="GV11" s="675">
        <f t="shared" si="68"/>
        <v>8</v>
      </c>
      <c r="GW11" s="15" t="s">
        <v>373</v>
      </c>
      <c r="GX11" s="231" t="s">
        <v>355</v>
      </c>
      <c r="GY11" s="270">
        <f t="shared" si="69"/>
        <v>4762818.3813177673</v>
      </c>
      <c r="GZ11" s="365">
        <f t="shared" si="70"/>
        <v>28656734.499916252</v>
      </c>
      <c r="HA11" s="252">
        <f t="shared" si="92"/>
        <v>16.620241</v>
      </c>
      <c r="HB11" s="256">
        <f t="shared" si="71"/>
        <v>4762818.3366162255</v>
      </c>
      <c r="HC11" s="657">
        <f t="shared" si="72"/>
        <v>-4.4701541773974895E-2</v>
      </c>
      <c r="HD11" s="657"/>
      <c r="HE11" s="605"/>
      <c r="HF11" s="15"/>
      <c r="HG11" s="657"/>
      <c r="HH11" s="657"/>
      <c r="HI11" s="657"/>
      <c r="HJ11" s="657"/>
      <c r="HK11" s="657"/>
      <c r="HL11" s="657"/>
      <c r="HM11" s="657"/>
      <c r="HN11" s="605"/>
      <c r="HO11" s="15"/>
      <c r="HP11" s="593">
        <f t="shared" si="122"/>
        <v>8</v>
      </c>
      <c r="HQ11" s="694">
        <f t="shared" si="73"/>
        <v>8</v>
      </c>
      <c r="HR11" s="15" t="s">
        <v>373</v>
      </c>
      <c r="HS11" s="845">
        <f t="shared" si="93"/>
        <v>28656734.499916252</v>
      </c>
      <c r="HT11" s="695">
        <f t="shared" si="94"/>
        <v>16.620241</v>
      </c>
      <c r="HU11" s="695">
        <v>12.854448</v>
      </c>
      <c r="HV11" s="672">
        <f t="shared" si="95"/>
        <v>0.29295641477564804</v>
      </c>
      <c r="HW11" s="695">
        <f t="shared" si="96"/>
        <v>3.7657930000000004</v>
      </c>
      <c r="HX11" s="673">
        <v>25</v>
      </c>
      <c r="HY11" s="15"/>
      <c r="HZ11" s="60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605"/>
      <c r="IN11" s="15"/>
      <c r="IO11" s="593">
        <v>8</v>
      </c>
      <c r="IP11" s="694">
        <v>8</v>
      </c>
      <c r="IQ11" s="15" t="s">
        <v>373</v>
      </c>
      <c r="IR11" s="696">
        <f t="shared" si="97"/>
        <v>4762818.3813177673</v>
      </c>
      <c r="IS11" s="697">
        <f t="shared" si="97"/>
        <v>28656734.499916252</v>
      </c>
      <c r="IT11" s="698">
        <f t="shared" si="97"/>
        <v>16.620241</v>
      </c>
      <c r="IU11" s="365">
        <f t="shared" si="98"/>
        <v>4280699.8243487244</v>
      </c>
      <c r="IV11" s="365">
        <f t="shared" si="99"/>
        <v>24376034.675567526</v>
      </c>
      <c r="IW11" s="696">
        <f t="shared" si="100"/>
        <v>64210.497365230862</v>
      </c>
      <c r="IX11" s="696">
        <f t="shared" si="101"/>
        <v>4698607.8839525366</v>
      </c>
      <c r="IY11" s="556">
        <f t="shared" si="102"/>
        <v>16.396173415942659</v>
      </c>
      <c r="IZ11" s="699">
        <f t="shared" si="103"/>
        <v>17.896173415942659</v>
      </c>
      <c r="JA11" s="696">
        <f t="shared" si="104"/>
        <v>4762818.3813177682</v>
      </c>
      <c r="JB11" s="700">
        <f t="shared" si="105"/>
        <v>0.22406758405734095</v>
      </c>
      <c r="JC11" s="15"/>
      <c r="JD11" s="605"/>
      <c r="JE11" s="15"/>
      <c r="JF11" s="593">
        <f t="shared" si="123"/>
        <v>8</v>
      </c>
      <c r="JG11" s="694">
        <f t="shared" si="74"/>
        <v>8</v>
      </c>
      <c r="JH11" s="15" t="s">
        <v>373</v>
      </c>
      <c r="JI11" s="845">
        <f t="shared" si="106"/>
        <v>28656734.499916252</v>
      </c>
      <c r="JJ11" s="695">
        <f t="shared" si="107"/>
        <v>16.396173415942659</v>
      </c>
      <c r="JK11" s="695">
        <v>12.62</v>
      </c>
      <c r="JL11" s="672">
        <f t="shared" si="125"/>
        <v>0.29922134833143099</v>
      </c>
      <c r="JM11" s="695">
        <f t="shared" si="109"/>
        <v>3.7761734159426599</v>
      </c>
      <c r="JN11" s="673">
        <v>25</v>
      </c>
      <c r="JO11" s="15"/>
      <c r="JP11" s="15"/>
      <c r="JQ11" s="605"/>
      <c r="JR11" s="15"/>
      <c r="JS11" s="845">
        <v>27440757</v>
      </c>
      <c r="JT11" s="695">
        <v>16.625226006380579</v>
      </c>
      <c r="JU11" s="850">
        <f t="shared" si="110"/>
        <v>-1215977.4999162517</v>
      </c>
      <c r="JV11" s="851">
        <f t="shared" si="111"/>
        <v>-0.22905259043792014</v>
      </c>
    </row>
    <row r="12" spans="1:287" x14ac:dyDescent="0.3">
      <c r="A12" s="628">
        <v>9</v>
      </c>
      <c r="B12" s="629" t="s">
        <v>359</v>
      </c>
      <c r="C12" s="844">
        <f>-'DCA 8 month Phase I'!MT10</f>
        <v>-588350.37494847109</v>
      </c>
      <c r="D12" s="630">
        <f t="shared" si="0"/>
        <v>-4.2737594000186886E-3</v>
      </c>
      <c r="E12" s="631">
        <v>-2.6945094002049627E-2</v>
      </c>
      <c r="F12" s="15"/>
      <c r="G12" s="605"/>
      <c r="H12" s="15"/>
      <c r="I12" s="628">
        <f t="shared" si="112"/>
        <v>9</v>
      </c>
      <c r="J12" s="632">
        <f t="shared" si="1"/>
        <v>9</v>
      </c>
      <c r="K12" s="402" t="s">
        <v>374</v>
      </c>
      <c r="L12" s="842">
        <v>131007471.7414581</v>
      </c>
      <c r="M12" s="634">
        <f t="shared" si="2"/>
        <v>5.9984664217339251E-2</v>
      </c>
      <c r="N12" s="633">
        <v>902.52604491914121</v>
      </c>
      <c r="O12" s="633">
        <f t="shared" si="75"/>
        <v>145156.44449152189</v>
      </c>
      <c r="P12" s="634">
        <f t="shared" si="3"/>
        <v>8.6163693293061519E-2</v>
      </c>
      <c r="Q12" s="635" t="s">
        <v>355</v>
      </c>
      <c r="R12" s="15"/>
      <c r="S12" s="605"/>
      <c r="T12" s="15"/>
      <c r="U12" s="636">
        <f t="shared" si="113"/>
        <v>9</v>
      </c>
      <c r="V12" s="637">
        <f t="shared" si="4"/>
        <v>9</v>
      </c>
      <c r="W12" s="402" t="s">
        <v>374</v>
      </c>
      <c r="X12" s="290">
        <f t="shared" si="76"/>
        <v>10277788.005761903</v>
      </c>
      <c r="Y12" s="634">
        <f t="shared" si="5"/>
        <v>9.6580333391698747E-2</v>
      </c>
      <c r="Z12" s="15"/>
      <c r="AA12" s="605"/>
      <c r="AB12" s="15"/>
      <c r="AC12" s="636">
        <f t="shared" si="114"/>
        <v>9</v>
      </c>
      <c r="AD12" s="638">
        <v>9</v>
      </c>
      <c r="AE12" s="639" t="s">
        <v>374</v>
      </c>
      <c r="AF12" s="640">
        <v>5.86</v>
      </c>
      <c r="AG12" s="15"/>
      <c r="AH12" s="605"/>
      <c r="AI12" s="15"/>
      <c r="AJ12" s="15"/>
      <c r="AK12" s="15"/>
      <c r="AL12" s="15"/>
      <c r="AM12" s="15"/>
      <c r="AN12" s="605"/>
      <c r="AO12" s="15"/>
      <c r="AP12" s="636">
        <f t="shared" si="78"/>
        <v>9</v>
      </c>
      <c r="AQ12" s="645">
        <f t="shared" si="6"/>
        <v>9</v>
      </c>
      <c r="AR12" s="402" t="s">
        <v>374</v>
      </c>
      <c r="AS12" s="402">
        <f t="shared" si="7"/>
        <v>5.86</v>
      </c>
      <c r="AT12" s="845">
        <f t="shared" si="79"/>
        <v>131007471.7414581</v>
      </c>
      <c r="AU12" s="646">
        <f t="shared" si="115"/>
        <v>213251.05122359571</v>
      </c>
      <c r="AV12" s="647">
        <f>AU12*$AL$5/$AU$28</f>
        <v>224339.44461837228</v>
      </c>
      <c r="AW12" s="648">
        <f t="shared" si="9"/>
        <v>25.757631311903779</v>
      </c>
      <c r="AX12" s="290">
        <f t="shared" si="124"/>
        <v>5778452.7031972893</v>
      </c>
      <c r="AY12" s="634">
        <f t="shared" si="80"/>
        <v>0.11213514641584034</v>
      </c>
      <c r="AZ12" s="649">
        <f t="shared" si="10"/>
        <v>4.4107810000000001</v>
      </c>
      <c r="BA12" s="15"/>
      <c r="BB12" s="605"/>
      <c r="BC12" s="15"/>
      <c r="BD12" s="15"/>
      <c r="BE12" s="15"/>
      <c r="BF12" s="15"/>
      <c r="BG12" s="15"/>
      <c r="BH12" s="15"/>
      <c r="BI12" s="605"/>
      <c r="BJ12" s="15"/>
      <c r="BK12" s="628">
        <f t="shared" si="116"/>
        <v>9</v>
      </c>
      <c r="BL12" s="635">
        <f t="shared" si="11"/>
        <v>9</v>
      </c>
      <c r="BM12" s="402" t="s">
        <v>374</v>
      </c>
      <c r="BN12" s="634">
        <f t="shared" si="81"/>
        <v>0.11213514641584034</v>
      </c>
      <c r="BO12" s="290">
        <f t="shared" si="82"/>
        <v>1309126.4507548593</v>
      </c>
      <c r="BP12" s="634">
        <f t="shared" si="83"/>
        <v>5.9984664217339251E-2</v>
      </c>
      <c r="BQ12" s="290">
        <f t="shared" si="84"/>
        <v>700293.46798511373</v>
      </c>
      <c r="BR12" s="650">
        <f t="shared" si="12"/>
        <v>2009419.9187399731</v>
      </c>
      <c r="BS12" s="649">
        <f t="shared" si="13"/>
        <v>1.5338210000000001</v>
      </c>
      <c r="BT12" s="15"/>
      <c r="BU12" s="605"/>
      <c r="BV12" s="10"/>
      <c r="BW12" s="191"/>
      <c r="BX12" s="191"/>
      <c r="BY12" s="191"/>
      <c r="BZ12" s="191"/>
      <c r="CA12" s="191"/>
      <c r="CB12" s="191"/>
      <c r="CC12" s="191"/>
      <c r="CD12" s="191"/>
      <c r="CE12" s="15"/>
      <c r="CF12" s="605"/>
      <c r="CG12" s="15"/>
      <c r="CH12" s="628">
        <f t="shared" si="117"/>
        <v>9</v>
      </c>
      <c r="CI12" s="638">
        <f t="shared" si="15"/>
        <v>9</v>
      </c>
      <c r="CJ12" s="402" t="s">
        <v>374</v>
      </c>
      <c r="CK12" s="634">
        <f t="shared" si="16"/>
        <v>5.9984664217339251E-2</v>
      </c>
      <c r="CL12" s="290">
        <f t="shared" si="17"/>
        <v>320147.6386877863</v>
      </c>
      <c r="CM12" s="634">
        <f t="shared" si="18"/>
        <v>8.6163693293061519E-2</v>
      </c>
      <c r="CN12" s="290">
        <f t="shared" si="19"/>
        <v>1476777.7345444651</v>
      </c>
      <c r="CO12" s="290">
        <f t="shared" si="20"/>
        <v>1796925.3732322515</v>
      </c>
      <c r="CP12" s="634">
        <f t="shared" si="21"/>
        <v>7.9947314832215455E-2</v>
      </c>
      <c r="CQ12" s="649">
        <f t="shared" si="22"/>
        <v>1.371621</v>
      </c>
      <c r="CR12" s="15"/>
      <c r="CS12" s="605"/>
      <c r="CT12" s="15"/>
      <c r="CU12" s="15"/>
      <c r="CV12" s="15"/>
      <c r="CW12" s="15"/>
      <c r="CX12" s="15"/>
      <c r="CY12" s="15"/>
      <c r="CZ12" s="15"/>
      <c r="DA12" s="15"/>
      <c r="DB12" s="15"/>
      <c r="DC12" s="849">
        <v>0.74548408940150812</v>
      </c>
      <c r="DD12" s="10"/>
      <c r="DE12" s="605"/>
      <c r="DF12" s="15"/>
      <c r="DG12" s="636">
        <f t="shared" si="118"/>
        <v>9</v>
      </c>
      <c r="DH12" s="654">
        <f t="shared" si="24"/>
        <v>9</v>
      </c>
      <c r="DI12" s="402" t="s">
        <v>374</v>
      </c>
      <c r="DJ12" s="634">
        <f t="shared" si="25"/>
        <v>7.9947314832215455E-2</v>
      </c>
      <c r="DK12" s="290">
        <f t="shared" si="86"/>
        <v>4693.7024760395616</v>
      </c>
      <c r="DL12" s="634">
        <f t="shared" si="26"/>
        <v>8.6163693293061519E-2</v>
      </c>
      <c r="DM12" s="290">
        <f t="shared" si="27"/>
        <v>173792.58488454629</v>
      </c>
      <c r="DN12" s="634">
        <f t="shared" si="28"/>
        <v>5.9984664217339251E-2</v>
      </c>
      <c r="DO12" s="290">
        <f t="shared" si="29"/>
        <v>200081.67429048347</v>
      </c>
      <c r="DP12" s="290">
        <f t="shared" si="87"/>
        <v>378567.96165106934</v>
      </c>
      <c r="DQ12" s="634">
        <f t="shared" si="30"/>
        <v>6.9959275515681041E-2</v>
      </c>
      <c r="DR12" s="649">
        <f t="shared" si="31"/>
        <v>0.28896699999999997</v>
      </c>
      <c r="DS12" s="15"/>
      <c r="DT12" s="605"/>
      <c r="DU12" s="15"/>
      <c r="DV12" s="636">
        <f t="shared" si="119"/>
        <v>9</v>
      </c>
      <c r="DW12" s="654">
        <f t="shared" si="32"/>
        <v>9</v>
      </c>
      <c r="DX12" s="402" t="s">
        <v>374</v>
      </c>
      <c r="DY12" s="634">
        <f t="shared" si="33"/>
        <v>8.6163693293061519E-2</v>
      </c>
      <c r="DZ12" s="290">
        <f t="shared" si="34"/>
        <v>314422.04894131923</v>
      </c>
      <c r="EA12" s="649">
        <f t="shared" si="35"/>
        <v>0.24000299999999999</v>
      </c>
      <c r="EB12" s="15"/>
      <c r="EC12" s="605"/>
      <c r="ED12" s="15"/>
      <c r="EE12" s="15"/>
      <c r="EF12" s="15"/>
      <c r="EG12" s="15"/>
      <c r="EH12" s="15"/>
      <c r="EI12" s="15"/>
      <c r="EJ12" s="15"/>
      <c r="EK12" s="605"/>
      <c r="EL12" s="15"/>
      <c r="EM12" s="636">
        <f t="shared" si="120"/>
        <v>9</v>
      </c>
      <c r="EN12" s="654">
        <f t="shared" si="36"/>
        <v>9</v>
      </c>
      <c r="EO12" s="402" t="s">
        <v>374</v>
      </c>
      <c r="EP12" s="634">
        <f t="shared" si="37"/>
        <v>9.6580333391698747E-2</v>
      </c>
      <c r="EQ12" s="290">
        <f t="shared" si="38"/>
        <v>696490.84221572604</v>
      </c>
      <c r="ER12" s="634">
        <f t="shared" si="39"/>
        <v>7.9947314832215455E-2</v>
      </c>
      <c r="ES12" s="290">
        <f t="shared" si="40"/>
        <v>95051.391293275097</v>
      </c>
      <c r="ET12" s="634">
        <f t="shared" si="41"/>
        <v>5.9984664217339251E-2</v>
      </c>
      <c r="EU12" s="290">
        <f t="shared" si="42"/>
        <v>181318.62657065137</v>
      </c>
      <c r="EV12" s="290">
        <f t="shared" si="43"/>
        <v>972860.8600796524</v>
      </c>
      <c r="EW12" s="634">
        <f t="shared" si="44"/>
        <v>8.5165402221354769E-2</v>
      </c>
      <c r="EX12" s="649">
        <f t="shared" si="45"/>
        <v>0.74260000000000004</v>
      </c>
      <c r="EY12" s="15"/>
      <c r="EZ12" s="605"/>
      <c r="FA12" s="15"/>
      <c r="FB12" s="15"/>
      <c r="FC12" s="15"/>
      <c r="FD12" s="15"/>
      <c r="FE12" s="15"/>
      <c r="FF12" s="605"/>
      <c r="FG12" s="15"/>
      <c r="FH12" s="636">
        <f t="shared" si="121"/>
        <v>9</v>
      </c>
      <c r="FI12" s="637">
        <f t="shared" si="46"/>
        <v>9</v>
      </c>
      <c r="FJ12" s="402" t="s">
        <v>374</v>
      </c>
      <c r="FK12" s="634">
        <f t="shared" si="47"/>
        <v>9.6580333391698747E-2</v>
      </c>
      <c r="FL12" s="290">
        <f t="shared" si="48"/>
        <v>1914762.0485609528</v>
      </c>
      <c r="FM12" s="649">
        <f t="shared" si="49"/>
        <v>1.4615670000000001</v>
      </c>
      <c r="FN12" s="15"/>
      <c r="FO12" s="605"/>
      <c r="FP12" s="15"/>
      <c r="FQ12" s="628">
        <v>9</v>
      </c>
      <c r="FR12" s="637">
        <v>9</v>
      </c>
      <c r="FS12" s="402" t="s">
        <v>374</v>
      </c>
      <c r="FT12" s="290">
        <f t="shared" si="50"/>
        <v>5778452.7031972893</v>
      </c>
      <c r="FU12" s="290">
        <f t="shared" si="51"/>
        <v>2009419.9187399731</v>
      </c>
      <c r="FV12" s="290">
        <f t="shared" si="52"/>
        <v>1796925.3732322515</v>
      </c>
      <c r="FW12" s="290">
        <f t="shared" si="53"/>
        <v>378567.96165106934</v>
      </c>
      <c r="FX12" s="290">
        <f t="shared" si="54"/>
        <v>314422.04894131923</v>
      </c>
      <c r="FY12" s="290">
        <f t="shared" si="55"/>
        <v>972860.8600796524</v>
      </c>
      <c r="FZ12" s="290">
        <f t="shared" si="56"/>
        <v>1914762.0485609528</v>
      </c>
      <c r="GA12" s="290">
        <f t="shared" si="57"/>
        <v>13165410.914402507</v>
      </c>
      <c r="GB12" s="655">
        <f t="shared" si="58"/>
        <v>10.049359000000001</v>
      </c>
      <c r="GC12" s="15"/>
      <c r="GD12" s="605"/>
      <c r="GE12" s="15"/>
      <c r="GF12" s="636">
        <f t="shared" si="89"/>
        <v>9</v>
      </c>
      <c r="GG12" s="637">
        <f t="shared" si="59"/>
        <v>9</v>
      </c>
      <c r="GH12" s="402" t="s">
        <v>374</v>
      </c>
      <c r="GI12" s="649">
        <f t="shared" si="60"/>
        <v>4.4107810000000001</v>
      </c>
      <c r="GJ12" s="649">
        <f t="shared" si="61"/>
        <v>1.5338210000000001</v>
      </c>
      <c r="GK12" s="649">
        <f t="shared" si="62"/>
        <v>1.371621</v>
      </c>
      <c r="GL12" s="649">
        <f t="shared" si="63"/>
        <v>0.28896699999999997</v>
      </c>
      <c r="GM12" s="649">
        <f t="shared" si="64"/>
        <v>0.24000299999999999</v>
      </c>
      <c r="GN12" s="649">
        <f t="shared" si="65"/>
        <v>0.74260000000000004</v>
      </c>
      <c r="GO12" s="649">
        <f t="shared" si="66"/>
        <v>1.4615670000000001</v>
      </c>
      <c r="GP12" s="649">
        <f t="shared" si="67"/>
        <v>10.049359000000001</v>
      </c>
      <c r="GQ12" s="845">
        <f t="shared" si="90"/>
        <v>131007471.7414581</v>
      </c>
      <c r="GR12" s="616"/>
      <c r="GS12" s="605"/>
      <c r="GT12" s="15"/>
      <c r="GU12" s="628">
        <f t="shared" si="91"/>
        <v>9</v>
      </c>
      <c r="GV12" s="637">
        <f t="shared" si="68"/>
        <v>9</v>
      </c>
      <c r="GW12" s="402" t="s">
        <v>374</v>
      </c>
      <c r="GX12" s="635" t="s">
        <v>355</v>
      </c>
      <c r="GY12" s="290">
        <f t="shared" si="69"/>
        <v>13165410.914402507</v>
      </c>
      <c r="GZ12" s="633">
        <f t="shared" si="70"/>
        <v>131007471.7414581</v>
      </c>
      <c r="HA12" s="649">
        <f t="shared" si="92"/>
        <v>10.049359000000001</v>
      </c>
      <c r="HB12" s="290">
        <f t="shared" si="71"/>
        <v>13165411.152122678</v>
      </c>
      <c r="HC12" s="656">
        <f t="shared" si="72"/>
        <v>0.23772017098963261</v>
      </c>
      <c r="HD12" s="657"/>
      <c r="HE12" s="605"/>
      <c r="HF12" s="15"/>
      <c r="HG12" s="657"/>
      <c r="HH12" s="657"/>
      <c r="HI12" s="657"/>
      <c r="HJ12" s="657"/>
      <c r="HK12" s="657"/>
      <c r="HL12" s="657"/>
      <c r="HM12" s="657"/>
      <c r="HN12" s="605"/>
      <c r="HO12" s="15"/>
      <c r="HP12" s="636">
        <f t="shared" si="122"/>
        <v>9</v>
      </c>
      <c r="HQ12" s="660">
        <f t="shared" si="73"/>
        <v>9</v>
      </c>
      <c r="HR12" s="402" t="s">
        <v>374</v>
      </c>
      <c r="HS12" s="845">
        <f t="shared" si="93"/>
        <v>131007471.7414581</v>
      </c>
      <c r="HT12" s="661">
        <f t="shared" si="94"/>
        <v>10.049359000000001</v>
      </c>
      <c r="HU12" s="661">
        <v>7.6846059999999996</v>
      </c>
      <c r="HV12" s="630">
        <f t="shared" si="95"/>
        <v>0.30772599141712687</v>
      </c>
      <c r="HW12" s="661">
        <f t="shared" si="96"/>
        <v>2.3647530000000012</v>
      </c>
      <c r="HX12" s="631">
        <v>10</v>
      </c>
      <c r="HY12" s="15"/>
      <c r="HZ12" s="60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605"/>
      <c r="IN12" s="15"/>
      <c r="IO12" s="636">
        <v>9</v>
      </c>
      <c r="IP12" s="660">
        <v>9</v>
      </c>
      <c r="IQ12" s="402" t="s">
        <v>374</v>
      </c>
      <c r="IR12" s="667">
        <f t="shared" si="97"/>
        <v>13165410.914402507</v>
      </c>
      <c r="IS12" s="668">
        <f t="shared" si="97"/>
        <v>131007471.7414581</v>
      </c>
      <c r="IT12" s="669">
        <f t="shared" si="97"/>
        <v>10.049359000000001</v>
      </c>
      <c r="IU12" s="633">
        <f t="shared" si="98"/>
        <v>19569698.748253018</v>
      </c>
      <c r="IV12" s="633">
        <f t="shared" si="99"/>
        <v>111437772.99320509</v>
      </c>
      <c r="IW12" s="667">
        <f t="shared" si="100"/>
        <v>293545.48122379527</v>
      </c>
      <c r="IX12" s="667">
        <f t="shared" si="101"/>
        <v>12871865.433178712</v>
      </c>
      <c r="IY12" s="670">
        <f t="shared" si="102"/>
        <v>9.8252910784975729</v>
      </c>
      <c r="IZ12" s="670">
        <f t="shared" si="103"/>
        <v>11.325291078497573</v>
      </c>
      <c r="JA12" s="667">
        <f t="shared" si="104"/>
        <v>13165410.914402509</v>
      </c>
      <c r="JB12" s="655">
        <f t="shared" si="105"/>
        <v>0.22406792150242794</v>
      </c>
      <c r="JC12" s="15"/>
      <c r="JD12" s="605"/>
      <c r="JE12" s="15"/>
      <c r="JF12" s="636">
        <f t="shared" si="123"/>
        <v>9</v>
      </c>
      <c r="JG12" s="660">
        <f t="shared" si="74"/>
        <v>9</v>
      </c>
      <c r="JH12" s="402" t="s">
        <v>374</v>
      </c>
      <c r="JI12" s="845">
        <f t="shared" si="106"/>
        <v>131007471.7414581</v>
      </c>
      <c r="JJ12" s="661">
        <f t="shared" si="107"/>
        <v>9.8252910784975729</v>
      </c>
      <c r="JK12" s="661">
        <v>7.4509999999999996</v>
      </c>
      <c r="JL12" s="630">
        <f t="shared" si="125"/>
        <v>0.31865401670884097</v>
      </c>
      <c r="JM12" s="661">
        <f t="shared" si="109"/>
        <v>2.3742910784975733</v>
      </c>
      <c r="JN12" s="631">
        <v>10</v>
      </c>
      <c r="JO12" s="15"/>
      <c r="JP12" s="15"/>
      <c r="JQ12" s="605"/>
      <c r="JR12" s="15"/>
      <c r="JS12" s="845">
        <v>122468268</v>
      </c>
      <c r="JT12" s="661">
        <v>9.9565611030222403</v>
      </c>
      <c r="JU12" s="850">
        <f t="shared" si="110"/>
        <v>-8539203.7414581031</v>
      </c>
      <c r="JV12" s="851">
        <f t="shared" si="111"/>
        <v>-0.13127002452466741</v>
      </c>
    </row>
    <row r="13" spans="1:287" x14ac:dyDescent="0.3">
      <c r="A13" s="737">
        <v>10</v>
      </c>
      <c r="B13" s="738" t="s">
        <v>297</v>
      </c>
      <c r="C13" s="739">
        <f>SUM(C4:C12)</f>
        <v>137665769.14598849</v>
      </c>
      <c r="D13" s="740">
        <f>SUM(D4:D12)</f>
        <v>0.99999999999999989</v>
      </c>
      <c r="E13" s="741">
        <f>SUM(E4:E12)</f>
        <v>6.3051918333155097</v>
      </c>
      <c r="F13" s="15"/>
      <c r="G13" s="605"/>
      <c r="H13" s="15"/>
      <c r="I13" s="247">
        <f t="shared" si="112"/>
        <v>10</v>
      </c>
      <c r="J13" s="674">
        <f t="shared" si="1"/>
        <v>10</v>
      </c>
      <c r="K13" s="15" t="s">
        <v>375</v>
      </c>
      <c r="L13" s="842">
        <v>5465566.8509394135</v>
      </c>
      <c r="M13" s="564">
        <f t="shared" si="2"/>
        <v>2.5025304889329516E-3</v>
      </c>
      <c r="N13" s="365">
        <v>370.39055179593959</v>
      </c>
      <c r="O13" s="365">
        <f t="shared" si="75"/>
        <v>14756.22643298573</v>
      </c>
      <c r="P13" s="564">
        <f t="shared" si="3"/>
        <v>8.7591768521790361E-3</v>
      </c>
      <c r="Q13" s="231" t="s">
        <v>355</v>
      </c>
      <c r="R13" s="15"/>
      <c r="S13" s="605"/>
      <c r="T13" s="15"/>
      <c r="U13" s="593">
        <f t="shared" si="113"/>
        <v>10</v>
      </c>
      <c r="V13" s="675">
        <f t="shared" si="4"/>
        <v>10</v>
      </c>
      <c r="W13" s="15" t="s">
        <v>375</v>
      </c>
      <c r="X13" s="270">
        <f t="shared" si="76"/>
        <v>849547.50243730936</v>
      </c>
      <c r="Y13" s="564">
        <f t="shared" si="5"/>
        <v>7.9831945328588168E-3</v>
      </c>
      <c r="Z13" s="15"/>
      <c r="AA13" s="605"/>
      <c r="AB13" s="15"/>
      <c r="AC13" s="593">
        <f t="shared" si="114"/>
        <v>10</v>
      </c>
      <c r="AD13" s="74">
        <v>10</v>
      </c>
      <c r="AE13" s="258" t="s">
        <v>375</v>
      </c>
      <c r="AF13" s="280">
        <v>11.86</v>
      </c>
      <c r="AG13" s="15"/>
      <c r="AH13" s="605"/>
      <c r="AI13" s="15"/>
      <c r="AJ13" s="15"/>
      <c r="AK13" s="15"/>
      <c r="AL13" s="15"/>
      <c r="AM13" s="15"/>
      <c r="AN13" s="605"/>
      <c r="AO13" s="15"/>
      <c r="AP13" s="593">
        <f t="shared" si="78"/>
        <v>10</v>
      </c>
      <c r="AQ13" s="678">
        <f t="shared" si="6"/>
        <v>10</v>
      </c>
      <c r="AR13" s="15" t="s">
        <v>375</v>
      </c>
      <c r="AS13" s="15">
        <f t="shared" si="7"/>
        <v>11.86</v>
      </c>
      <c r="AT13" s="845">
        <f t="shared" si="79"/>
        <v>5465566.8509394135</v>
      </c>
      <c r="AU13" s="679">
        <f t="shared" si="115"/>
        <v>18006.006347817067</v>
      </c>
      <c r="AV13" s="680">
        <f t="shared" si="8"/>
        <v>18942.262843191133</v>
      </c>
      <c r="AW13" s="681">
        <f t="shared" si="9"/>
        <v>25.757631311903779</v>
      </c>
      <c r="AX13" s="270">
        <f t="shared" si="124"/>
        <v>487907.82252809143</v>
      </c>
      <c r="AY13" s="564">
        <f t="shared" si="80"/>
        <v>9.4682119810981166E-3</v>
      </c>
      <c r="AZ13" s="682">
        <f t="shared" si="10"/>
        <v>8.9269390000000008</v>
      </c>
      <c r="BA13" s="15"/>
      <c r="BB13" s="605"/>
      <c r="BC13" s="15"/>
      <c r="BD13" s="15"/>
      <c r="BE13" s="15"/>
      <c r="BF13" s="15"/>
      <c r="BG13" s="15"/>
      <c r="BH13" s="15"/>
      <c r="BI13" s="605"/>
      <c r="BJ13" s="15"/>
      <c r="BK13" s="247">
        <f t="shared" si="116"/>
        <v>10</v>
      </c>
      <c r="BL13" s="231">
        <f t="shared" si="11"/>
        <v>10</v>
      </c>
      <c r="BM13" s="15" t="s">
        <v>375</v>
      </c>
      <c r="BN13" s="564">
        <f t="shared" si="81"/>
        <v>9.4682119810981166E-3</v>
      </c>
      <c r="BO13" s="270">
        <f t="shared" si="82"/>
        <v>110537.03626375849</v>
      </c>
      <c r="BP13" s="564">
        <f t="shared" si="83"/>
        <v>2.5025304889329516E-3</v>
      </c>
      <c r="BQ13" s="270">
        <f t="shared" si="84"/>
        <v>29215.896724595772</v>
      </c>
      <c r="BR13" s="685">
        <f t="shared" si="12"/>
        <v>139752.93298835427</v>
      </c>
      <c r="BS13" s="682">
        <f t="shared" si="13"/>
        <v>2.5569709999999999</v>
      </c>
      <c r="BT13" s="15"/>
      <c r="BU13" s="605"/>
      <c r="BV13" s="10"/>
      <c r="BW13" s="191"/>
      <c r="BX13" s="191"/>
      <c r="BY13" s="191"/>
      <c r="BZ13" s="191"/>
      <c r="CA13" s="191"/>
      <c r="CB13" s="191"/>
      <c r="CC13" s="191"/>
      <c r="CD13" s="191"/>
      <c r="CE13" s="15"/>
      <c r="CF13" s="605"/>
      <c r="CG13" s="15"/>
      <c r="CH13" s="247">
        <f t="shared" si="117"/>
        <v>10</v>
      </c>
      <c r="CI13" s="74">
        <f t="shared" si="15"/>
        <v>10</v>
      </c>
      <c r="CJ13" s="15" t="s">
        <v>375</v>
      </c>
      <c r="CK13" s="254">
        <f t="shared" si="16"/>
        <v>2.5025304889329516E-3</v>
      </c>
      <c r="CL13" s="256">
        <f t="shared" si="17"/>
        <v>13356.400960638966</v>
      </c>
      <c r="CM13" s="254">
        <f t="shared" si="18"/>
        <v>8.7591768521790361E-3</v>
      </c>
      <c r="CN13" s="256">
        <f t="shared" si="19"/>
        <v>150125.38174564202</v>
      </c>
      <c r="CO13" s="256">
        <f t="shared" si="20"/>
        <v>163481.782706281</v>
      </c>
      <c r="CP13" s="254">
        <f t="shared" si="21"/>
        <v>7.273496020505912E-3</v>
      </c>
      <c r="CQ13" s="252">
        <f t="shared" si="22"/>
        <v>2.9911219999999998</v>
      </c>
      <c r="CR13" s="15"/>
      <c r="CS13" s="605"/>
      <c r="CT13" s="15"/>
      <c r="CU13" s="15"/>
      <c r="CV13" s="15"/>
      <c r="CW13" s="15"/>
      <c r="CX13" s="15"/>
      <c r="CY13" s="15"/>
      <c r="CZ13" s="15"/>
      <c r="DA13" s="15"/>
      <c r="DB13" s="15"/>
      <c r="DC13" s="849">
        <v>1.0849584885044311E-2</v>
      </c>
      <c r="DD13" s="10"/>
      <c r="DE13" s="605"/>
      <c r="DF13" s="15"/>
      <c r="DG13" s="593">
        <f t="shared" si="118"/>
        <v>10</v>
      </c>
      <c r="DH13" s="689">
        <f t="shared" si="24"/>
        <v>10</v>
      </c>
      <c r="DI13" s="15" t="s">
        <v>375</v>
      </c>
      <c r="DJ13" s="254">
        <f t="shared" si="25"/>
        <v>7.273496020505912E-3</v>
      </c>
      <c r="DK13" s="256">
        <f t="shared" si="86"/>
        <v>427.0265530813756</v>
      </c>
      <c r="DL13" s="254">
        <f t="shared" si="26"/>
        <v>8.7591768521790361E-3</v>
      </c>
      <c r="DM13" s="256">
        <f t="shared" si="27"/>
        <v>17667.301950758676</v>
      </c>
      <c r="DN13" s="254">
        <f t="shared" si="28"/>
        <v>2.5025304889329516E-3</v>
      </c>
      <c r="DO13" s="256">
        <f t="shared" si="29"/>
        <v>8347.3083782629747</v>
      </c>
      <c r="DP13" s="256">
        <f t="shared" si="87"/>
        <v>26441.636882103026</v>
      </c>
      <c r="DQ13" s="254">
        <f t="shared" si="30"/>
        <v>4.8864086428572553E-3</v>
      </c>
      <c r="DR13" s="252">
        <f t="shared" si="31"/>
        <v>0.48378599999999999</v>
      </c>
      <c r="DS13" s="15"/>
      <c r="DT13" s="605"/>
      <c r="DU13" s="15"/>
      <c r="DV13" s="593">
        <f t="shared" si="119"/>
        <v>10</v>
      </c>
      <c r="DW13" s="689">
        <f t="shared" si="32"/>
        <v>10</v>
      </c>
      <c r="DX13" s="15" t="s">
        <v>375</v>
      </c>
      <c r="DY13" s="254">
        <f t="shared" si="33"/>
        <v>8.7591768521790361E-3</v>
      </c>
      <c r="DZ13" s="256">
        <f t="shared" si="34"/>
        <v>31963.327332479657</v>
      </c>
      <c r="EA13" s="252">
        <f t="shared" si="35"/>
        <v>0.58481300000000003</v>
      </c>
      <c r="EB13" s="15"/>
      <c r="EC13" s="605"/>
      <c r="ED13" s="15"/>
      <c r="EE13" s="15"/>
      <c r="EF13" s="15"/>
      <c r="EG13" s="15"/>
      <c r="EH13" s="15"/>
      <c r="EI13" s="15"/>
      <c r="EJ13" s="15"/>
      <c r="EK13" s="605"/>
      <c r="EL13" s="15"/>
      <c r="EM13" s="593">
        <f t="shared" si="120"/>
        <v>10</v>
      </c>
      <c r="EN13" s="689">
        <f t="shared" si="36"/>
        <v>10</v>
      </c>
      <c r="EO13" s="15" t="s">
        <v>375</v>
      </c>
      <c r="EP13" s="254">
        <f t="shared" si="37"/>
        <v>7.9831945328588168E-3</v>
      </c>
      <c r="EQ13" s="256">
        <f t="shared" si="38"/>
        <v>57570.953510921798</v>
      </c>
      <c r="ER13" s="254">
        <f t="shared" si="39"/>
        <v>7.273496020505912E-3</v>
      </c>
      <c r="ES13" s="256">
        <f t="shared" si="40"/>
        <v>8647.6439861192048</v>
      </c>
      <c r="ET13" s="254">
        <f t="shared" si="41"/>
        <v>2.5025304889329516E-3</v>
      </c>
      <c r="EU13" s="256">
        <f t="shared" si="42"/>
        <v>7564.5233181673839</v>
      </c>
      <c r="EV13" s="256">
        <f t="shared" si="43"/>
        <v>73783.120815208385</v>
      </c>
      <c r="EW13" s="254">
        <f t="shared" si="44"/>
        <v>6.4590625640541808E-3</v>
      </c>
      <c r="EX13" s="252">
        <f t="shared" si="45"/>
        <v>1.349963</v>
      </c>
      <c r="EY13" s="15"/>
      <c r="EZ13" s="605"/>
      <c r="FA13" s="15"/>
      <c r="FB13" s="15"/>
      <c r="FC13" s="15"/>
      <c r="FD13" s="15"/>
      <c r="FE13" s="15"/>
      <c r="FF13" s="605"/>
      <c r="FG13" s="15"/>
      <c r="FH13" s="593">
        <f t="shared" si="121"/>
        <v>10</v>
      </c>
      <c r="FI13" s="675">
        <f t="shared" si="46"/>
        <v>10</v>
      </c>
      <c r="FJ13" s="15" t="s">
        <v>375</v>
      </c>
      <c r="FK13" s="254">
        <f t="shared" si="47"/>
        <v>7.9831945328588168E-3</v>
      </c>
      <c r="FL13" s="256">
        <f t="shared" si="48"/>
        <v>158271.53811741967</v>
      </c>
      <c r="FM13" s="252">
        <f t="shared" si="49"/>
        <v>2.895794</v>
      </c>
      <c r="FN13" s="15"/>
      <c r="FO13" s="605"/>
      <c r="FP13" s="15"/>
      <c r="FQ13" s="247">
        <f t="shared" si="88"/>
        <v>10</v>
      </c>
      <c r="FR13" s="675">
        <v>10</v>
      </c>
      <c r="FS13" s="15" t="s">
        <v>375</v>
      </c>
      <c r="FT13" s="256">
        <f t="shared" si="50"/>
        <v>487907.82252809143</v>
      </c>
      <c r="FU13" s="256">
        <f t="shared" si="51"/>
        <v>139752.93298835427</v>
      </c>
      <c r="FV13" s="256">
        <f t="shared" si="52"/>
        <v>163481.782706281</v>
      </c>
      <c r="FW13" s="256">
        <f t="shared" si="53"/>
        <v>26441.636882103026</v>
      </c>
      <c r="FX13" s="256">
        <f t="shared" si="54"/>
        <v>31963.327332479657</v>
      </c>
      <c r="FY13" s="256">
        <f t="shared" si="55"/>
        <v>73783.120815208385</v>
      </c>
      <c r="FZ13" s="256">
        <f t="shared" si="56"/>
        <v>158271.53811741967</v>
      </c>
      <c r="GA13" s="256">
        <f t="shared" si="57"/>
        <v>1081602.1613699375</v>
      </c>
      <c r="GB13" s="325">
        <f t="shared" si="58"/>
        <v>19.789387000000001</v>
      </c>
      <c r="GC13" s="15"/>
      <c r="GD13" s="605"/>
      <c r="GE13" s="15"/>
      <c r="GF13" s="593">
        <f t="shared" si="89"/>
        <v>10</v>
      </c>
      <c r="GG13" s="675">
        <f t="shared" si="59"/>
        <v>10</v>
      </c>
      <c r="GH13" s="15" t="s">
        <v>375</v>
      </c>
      <c r="GI13" s="252">
        <f t="shared" si="60"/>
        <v>8.9269390000000008</v>
      </c>
      <c r="GJ13" s="252">
        <f t="shared" si="61"/>
        <v>2.5569709999999999</v>
      </c>
      <c r="GK13" s="252">
        <f t="shared" si="62"/>
        <v>2.9911219999999998</v>
      </c>
      <c r="GL13" s="252">
        <f t="shared" si="63"/>
        <v>0.48378599999999999</v>
      </c>
      <c r="GM13" s="252">
        <f t="shared" si="64"/>
        <v>0.58481300000000003</v>
      </c>
      <c r="GN13" s="252">
        <f t="shared" si="65"/>
        <v>1.349963</v>
      </c>
      <c r="GO13" s="252">
        <f t="shared" si="66"/>
        <v>2.895794</v>
      </c>
      <c r="GP13" s="252">
        <f t="shared" si="67"/>
        <v>19.789387000000001</v>
      </c>
      <c r="GQ13" s="845">
        <f t="shared" si="90"/>
        <v>5465566.8509394135</v>
      </c>
      <c r="GR13" s="616"/>
      <c r="GS13" s="605"/>
      <c r="GT13" s="15"/>
      <c r="GU13" s="247">
        <f t="shared" si="91"/>
        <v>10</v>
      </c>
      <c r="GV13" s="675">
        <f t="shared" si="68"/>
        <v>10</v>
      </c>
      <c r="GW13" s="15" t="s">
        <v>375</v>
      </c>
      <c r="GX13" s="231" t="s">
        <v>355</v>
      </c>
      <c r="GY13" s="270">
        <f t="shared" si="69"/>
        <v>1081602.1613699375</v>
      </c>
      <c r="GZ13" s="365">
        <f t="shared" si="70"/>
        <v>5465566.8509394135</v>
      </c>
      <c r="HA13" s="252">
        <f t="shared" si="92"/>
        <v>19.789387000000001</v>
      </c>
      <c r="HB13" s="256">
        <f t="shared" si="71"/>
        <v>1081602.1758761138</v>
      </c>
      <c r="HC13" s="657">
        <f t="shared" si="72"/>
        <v>1.450617634691298E-2</v>
      </c>
      <c r="HD13" s="657"/>
      <c r="HE13" s="605"/>
      <c r="HF13" s="15"/>
      <c r="HG13" s="657"/>
      <c r="HH13" s="657"/>
      <c r="HI13" s="657"/>
      <c r="HJ13" s="657"/>
      <c r="HK13" s="657"/>
      <c r="HL13" s="657"/>
      <c r="HM13" s="657"/>
      <c r="HN13" s="605"/>
      <c r="HO13" s="15"/>
      <c r="HP13" s="593">
        <f t="shared" si="122"/>
        <v>10</v>
      </c>
      <c r="HQ13" s="694">
        <f t="shared" si="73"/>
        <v>10</v>
      </c>
      <c r="HR13" s="15" t="s">
        <v>375</v>
      </c>
      <c r="HS13" s="845">
        <f t="shared" si="93"/>
        <v>5465566.8509394135</v>
      </c>
      <c r="HT13" s="695">
        <f t="shared" si="94"/>
        <v>19.789387000000001</v>
      </c>
      <c r="HU13" s="695">
        <v>15.085103</v>
      </c>
      <c r="HV13" s="672">
        <f t="shared" si="95"/>
        <v>0.31184964398320658</v>
      </c>
      <c r="HW13" s="695">
        <f t="shared" si="96"/>
        <v>4.7042840000000012</v>
      </c>
      <c r="HX13" s="673">
        <v>25</v>
      </c>
      <c r="HY13" s="15"/>
      <c r="HZ13" s="60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605"/>
      <c r="IN13" s="15"/>
      <c r="IO13" s="593">
        <v>10</v>
      </c>
      <c r="IP13" s="694">
        <v>10</v>
      </c>
      <c r="IQ13" s="15" t="s">
        <v>375</v>
      </c>
      <c r="IR13" s="696">
        <f t="shared" si="97"/>
        <v>1081602.1613699375</v>
      </c>
      <c r="IS13" s="697">
        <f t="shared" si="97"/>
        <v>5465566.8509394135</v>
      </c>
      <c r="IT13" s="698">
        <f t="shared" si="97"/>
        <v>19.789387000000001</v>
      </c>
      <c r="IU13" s="365">
        <f t="shared" si="98"/>
        <v>816438.14157718956</v>
      </c>
      <c r="IV13" s="365">
        <f t="shared" si="99"/>
        <v>4649128.7093622237</v>
      </c>
      <c r="IW13" s="696">
        <f t="shared" si="100"/>
        <v>12246.572123657843</v>
      </c>
      <c r="IX13" s="696">
        <f t="shared" si="101"/>
        <v>1069355.5892462796</v>
      </c>
      <c r="IY13" s="556">
        <f t="shared" si="102"/>
        <v>19.565318994542721</v>
      </c>
      <c r="IZ13" s="699">
        <f t="shared" si="103"/>
        <v>21.065318994542721</v>
      </c>
      <c r="JA13" s="696">
        <f t="shared" si="104"/>
        <v>1081602.1613699375</v>
      </c>
      <c r="JB13" s="700">
        <f t="shared" si="105"/>
        <v>0.2240680054572799</v>
      </c>
      <c r="JC13" s="15"/>
      <c r="JD13" s="605"/>
      <c r="JE13" s="15"/>
      <c r="JF13" s="593">
        <f t="shared" si="123"/>
        <v>10</v>
      </c>
      <c r="JG13" s="694">
        <f t="shared" si="74"/>
        <v>10</v>
      </c>
      <c r="JH13" s="15" t="s">
        <v>375</v>
      </c>
      <c r="JI13" s="845">
        <f t="shared" si="106"/>
        <v>5465566.8509394135</v>
      </c>
      <c r="JJ13" s="695">
        <f t="shared" si="107"/>
        <v>19.565318994542721</v>
      </c>
      <c r="JK13" s="695">
        <v>14.851000000000001</v>
      </c>
      <c r="JL13" s="672">
        <f t="shared" si="125"/>
        <v>0.31744118204449001</v>
      </c>
      <c r="JM13" s="695">
        <f t="shared" si="109"/>
        <v>4.7143189945427206</v>
      </c>
      <c r="JN13" s="673">
        <v>25</v>
      </c>
      <c r="JO13" s="15"/>
      <c r="JP13" s="15"/>
      <c r="JQ13" s="605"/>
      <c r="JR13" s="15"/>
      <c r="JS13" s="845">
        <v>5393378</v>
      </c>
      <c r="JT13" s="695">
        <v>19.827681591846588</v>
      </c>
      <c r="JU13" s="850">
        <f t="shared" si="110"/>
        <v>-72188.850939413533</v>
      </c>
      <c r="JV13" s="851">
        <f t="shared" si="111"/>
        <v>-0.26236259730386635</v>
      </c>
    </row>
    <row r="14" spans="1:287" x14ac:dyDescent="0.3">
      <c r="A14" s="15"/>
      <c r="B14" s="15"/>
      <c r="C14" s="258"/>
      <c r="D14" s="15"/>
      <c r="E14" s="15"/>
      <c r="F14" s="15"/>
      <c r="G14" s="605"/>
      <c r="H14" s="15"/>
      <c r="I14" s="628">
        <f t="shared" si="112"/>
        <v>11</v>
      </c>
      <c r="J14" s="632">
        <f t="shared" si="1"/>
        <v>11</v>
      </c>
      <c r="K14" s="402" t="s">
        <v>376</v>
      </c>
      <c r="L14" s="842">
        <v>51932013.19706735</v>
      </c>
      <c r="M14" s="634">
        <f t="shared" si="2"/>
        <v>2.3778219153058548E-2</v>
      </c>
      <c r="N14" s="633">
        <v>258.52967958767636</v>
      </c>
      <c r="O14" s="633">
        <f t="shared" si="75"/>
        <v>200874.47321287307</v>
      </c>
      <c r="P14" s="634">
        <f t="shared" si="3"/>
        <v>0.11923746521175094</v>
      </c>
      <c r="Q14" s="635" t="s">
        <v>355</v>
      </c>
      <c r="R14" s="15"/>
      <c r="S14" s="605"/>
      <c r="T14" s="15"/>
      <c r="U14" s="636">
        <f t="shared" si="113"/>
        <v>11</v>
      </c>
      <c r="V14" s="637">
        <f t="shared" si="4"/>
        <v>11</v>
      </c>
      <c r="W14" s="402" t="s">
        <v>376</v>
      </c>
      <c r="X14" s="290">
        <f t="shared" si="76"/>
        <v>7763475.7730449829</v>
      </c>
      <c r="Y14" s="634">
        <f t="shared" si="5"/>
        <v>7.2953351248217072E-2</v>
      </c>
      <c r="Z14" s="15"/>
      <c r="AA14" s="605"/>
      <c r="AB14" s="15"/>
      <c r="AC14" s="636">
        <f t="shared" si="114"/>
        <v>11</v>
      </c>
      <c r="AD14" s="638">
        <v>11</v>
      </c>
      <c r="AE14" s="639" t="s">
        <v>376</v>
      </c>
      <c r="AF14" s="640">
        <v>9.5</v>
      </c>
      <c r="AG14" s="15"/>
      <c r="AH14" s="605"/>
      <c r="AI14" s="15"/>
      <c r="AJ14" s="15"/>
      <c r="AK14" s="15"/>
      <c r="AL14" s="15"/>
      <c r="AM14" s="15"/>
      <c r="AN14" s="605"/>
      <c r="AO14" s="15"/>
      <c r="AP14" s="636">
        <f t="shared" si="78"/>
        <v>11</v>
      </c>
      <c r="AQ14" s="645">
        <f t="shared" si="6"/>
        <v>11</v>
      </c>
      <c r="AR14" s="402" t="s">
        <v>376</v>
      </c>
      <c r="AS14" s="402">
        <f t="shared" si="7"/>
        <v>9.5</v>
      </c>
      <c r="AT14" s="845">
        <f t="shared" si="79"/>
        <v>51932013.19706735</v>
      </c>
      <c r="AU14" s="646">
        <f t="shared" si="115"/>
        <v>137042.81260337218</v>
      </c>
      <c r="AV14" s="647">
        <f t="shared" si="8"/>
        <v>144168.6139035474</v>
      </c>
      <c r="AW14" s="648">
        <f t="shared" si="9"/>
        <v>25.757631311903779</v>
      </c>
      <c r="AX14" s="290">
        <f t="shared" si="124"/>
        <v>3713442.0036757793</v>
      </c>
      <c r="AY14" s="634">
        <f t="shared" si="80"/>
        <v>7.2062087236348174E-2</v>
      </c>
      <c r="AZ14" s="649">
        <f t="shared" si="10"/>
        <v>7.1505840000000003</v>
      </c>
      <c r="BA14" s="15"/>
      <c r="BB14" s="605"/>
      <c r="BC14" s="15"/>
      <c r="BD14" s="15"/>
      <c r="BE14" s="15"/>
      <c r="BF14" s="15"/>
      <c r="BG14" s="15"/>
      <c r="BH14" s="15"/>
      <c r="BI14" s="605"/>
      <c r="BJ14" s="15"/>
      <c r="BK14" s="628">
        <f t="shared" si="116"/>
        <v>11</v>
      </c>
      <c r="BL14" s="635">
        <f t="shared" si="11"/>
        <v>11</v>
      </c>
      <c r="BM14" s="402" t="s">
        <v>376</v>
      </c>
      <c r="BN14" s="634">
        <f t="shared" si="81"/>
        <v>7.2062087236348174E-2</v>
      </c>
      <c r="BO14" s="290">
        <f t="shared" si="82"/>
        <v>841291.8474985928</v>
      </c>
      <c r="BP14" s="634">
        <f t="shared" si="83"/>
        <v>2.3778219153058548E-2</v>
      </c>
      <c r="BQ14" s="290">
        <f t="shared" si="84"/>
        <v>277599.81272666779</v>
      </c>
      <c r="BR14" s="650">
        <f t="shared" si="12"/>
        <v>1118891.6602252605</v>
      </c>
      <c r="BS14" s="649">
        <f t="shared" si="13"/>
        <v>2.1545320000000001</v>
      </c>
      <c r="BT14" s="15"/>
      <c r="BU14" s="605"/>
      <c r="BV14" s="10"/>
      <c r="BW14" s="191"/>
      <c r="BX14" s="191"/>
      <c r="BY14" s="191"/>
      <c r="BZ14" s="191"/>
      <c r="CA14" s="191"/>
      <c r="CB14" s="191"/>
      <c r="CC14" s="191"/>
      <c r="CD14" s="191"/>
      <c r="CE14" s="15"/>
      <c r="CF14" s="605"/>
      <c r="CG14" s="15"/>
      <c r="CH14" s="628">
        <f t="shared" si="117"/>
        <v>11</v>
      </c>
      <c r="CI14" s="638">
        <f t="shared" si="15"/>
        <v>11</v>
      </c>
      <c r="CJ14" s="402" t="s">
        <v>376</v>
      </c>
      <c r="CK14" s="634">
        <f t="shared" si="16"/>
        <v>2.3778219153058548E-2</v>
      </c>
      <c r="CL14" s="290">
        <f t="shared" si="17"/>
        <v>126908.11582224205</v>
      </c>
      <c r="CM14" s="634">
        <f t="shared" si="18"/>
        <v>0.11923746521175094</v>
      </c>
      <c r="CN14" s="290">
        <f t="shared" si="19"/>
        <v>2043636.0956502052</v>
      </c>
      <c r="CO14" s="290">
        <f t="shared" si="20"/>
        <v>2170544.211472447</v>
      </c>
      <c r="CP14" s="634">
        <f t="shared" si="21"/>
        <v>9.6570054614840153E-2</v>
      </c>
      <c r="CQ14" s="649">
        <f t="shared" si="22"/>
        <v>4.1795879999999999</v>
      </c>
      <c r="CR14" s="15"/>
      <c r="CS14" s="605"/>
      <c r="CT14" s="15"/>
      <c r="CU14" s="15"/>
      <c r="CV14" s="15"/>
      <c r="CW14" s="15"/>
      <c r="CX14" s="15"/>
      <c r="CY14" s="15"/>
      <c r="CZ14" s="15"/>
      <c r="DA14" s="15"/>
      <c r="DB14" s="15"/>
      <c r="DC14" s="849">
        <v>0.2436663257134476</v>
      </c>
      <c r="DD14" s="10"/>
      <c r="DE14" s="605"/>
      <c r="DF14" s="15"/>
      <c r="DG14" s="636">
        <f t="shared" si="118"/>
        <v>11</v>
      </c>
      <c r="DH14" s="654">
        <f t="shared" si="24"/>
        <v>11</v>
      </c>
      <c r="DI14" s="402" t="s">
        <v>376</v>
      </c>
      <c r="DJ14" s="634">
        <f t="shared" si="25"/>
        <v>9.6570054614840153E-2</v>
      </c>
      <c r="DK14" s="290">
        <f t="shared" si="86"/>
        <v>5669.6226184484867</v>
      </c>
      <c r="DL14" s="634">
        <f t="shared" si="26"/>
        <v>0.11923746521175094</v>
      </c>
      <c r="DM14" s="290">
        <f t="shared" si="27"/>
        <v>240502.54233821339</v>
      </c>
      <c r="DN14" s="634">
        <f t="shared" si="28"/>
        <v>2.3778219153058548E-2</v>
      </c>
      <c r="DO14" s="290">
        <f t="shared" si="29"/>
        <v>79313.370540044823</v>
      </c>
      <c r="DP14" s="290">
        <f t="shared" si="87"/>
        <v>325485.53549670673</v>
      </c>
      <c r="DQ14" s="634">
        <f t="shared" si="30"/>
        <v>6.0149654912348728E-2</v>
      </c>
      <c r="DR14" s="649">
        <f t="shared" si="31"/>
        <v>0.626753</v>
      </c>
      <c r="DS14" s="15"/>
      <c r="DT14" s="605"/>
      <c r="DU14" s="15"/>
      <c r="DV14" s="636">
        <f t="shared" si="119"/>
        <v>11</v>
      </c>
      <c r="DW14" s="654">
        <f t="shared" si="32"/>
        <v>11</v>
      </c>
      <c r="DX14" s="402" t="s">
        <v>376</v>
      </c>
      <c r="DY14" s="634">
        <f t="shared" si="33"/>
        <v>0.11923746521175094</v>
      </c>
      <c r="DZ14" s="290">
        <f t="shared" si="34"/>
        <v>435112.36217478878</v>
      </c>
      <c r="EA14" s="649">
        <f t="shared" si="35"/>
        <v>0.83784999999999998</v>
      </c>
      <c r="EB14" s="15"/>
      <c r="EC14" s="605"/>
      <c r="ED14" s="15"/>
      <c r="EE14" s="15"/>
      <c r="EF14" s="15"/>
      <c r="EG14" s="15"/>
      <c r="EH14" s="15"/>
      <c r="EI14" s="15"/>
      <c r="EJ14" s="15"/>
      <c r="EK14" s="605"/>
      <c r="EL14" s="15"/>
      <c r="EM14" s="636">
        <f t="shared" si="120"/>
        <v>11</v>
      </c>
      <c r="EN14" s="654">
        <f t="shared" si="36"/>
        <v>11</v>
      </c>
      <c r="EO14" s="402" t="s">
        <v>376</v>
      </c>
      <c r="EP14" s="634">
        <f t="shared" si="37"/>
        <v>7.2953351248217072E-2</v>
      </c>
      <c r="EQ14" s="290">
        <f t="shared" si="38"/>
        <v>526104.42798179155</v>
      </c>
      <c r="ER14" s="634">
        <f t="shared" si="39"/>
        <v>9.6570054614840153E-2</v>
      </c>
      <c r="ES14" s="290">
        <f t="shared" si="40"/>
        <v>114814.58842829469</v>
      </c>
      <c r="ET14" s="634">
        <f t="shared" si="41"/>
        <v>2.3778219153058548E-2</v>
      </c>
      <c r="EU14" s="290">
        <f t="shared" si="42"/>
        <v>71875.605129790216</v>
      </c>
      <c r="EV14" s="290">
        <f t="shared" si="43"/>
        <v>712794.62153987656</v>
      </c>
      <c r="EW14" s="634">
        <f t="shared" si="44"/>
        <v>6.2398892930785307E-2</v>
      </c>
      <c r="EX14" s="649">
        <f t="shared" si="45"/>
        <v>1.3725529999999999</v>
      </c>
      <c r="EY14" s="15"/>
      <c r="EZ14" s="605"/>
      <c r="FA14" s="15"/>
      <c r="FB14" s="15"/>
      <c r="FC14" s="15"/>
      <c r="FD14" s="15"/>
      <c r="FE14" s="15"/>
      <c r="FF14" s="605"/>
      <c r="FG14" s="15"/>
      <c r="FH14" s="636">
        <f t="shared" si="121"/>
        <v>11</v>
      </c>
      <c r="FI14" s="637">
        <f t="shared" si="46"/>
        <v>11</v>
      </c>
      <c r="FJ14" s="402" t="s">
        <v>376</v>
      </c>
      <c r="FK14" s="634">
        <f t="shared" si="47"/>
        <v>7.2953351248217072E-2</v>
      </c>
      <c r="FL14" s="290">
        <f t="shared" si="48"/>
        <v>1446343.1982460865</v>
      </c>
      <c r="FM14" s="649">
        <f t="shared" si="49"/>
        <v>2.7850709999999999</v>
      </c>
      <c r="FN14" s="15"/>
      <c r="FO14" s="605"/>
      <c r="FP14" s="15"/>
      <c r="FQ14" s="628">
        <v>11</v>
      </c>
      <c r="FR14" s="637">
        <v>11</v>
      </c>
      <c r="FS14" s="402" t="s">
        <v>376</v>
      </c>
      <c r="FT14" s="290">
        <f t="shared" si="50"/>
        <v>3713442.0036757793</v>
      </c>
      <c r="FU14" s="290">
        <f t="shared" si="51"/>
        <v>1118891.6602252605</v>
      </c>
      <c r="FV14" s="290">
        <f t="shared" si="52"/>
        <v>2170544.211472447</v>
      </c>
      <c r="FW14" s="290">
        <f t="shared" si="53"/>
        <v>325485.53549670673</v>
      </c>
      <c r="FX14" s="290">
        <f t="shared" si="54"/>
        <v>435112.36217478878</v>
      </c>
      <c r="FY14" s="290">
        <f t="shared" si="55"/>
        <v>712794.62153987656</v>
      </c>
      <c r="FZ14" s="290">
        <f t="shared" si="56"/>
        <v>1446343.1982460865</v>
      </c>
      <c r="GA14" s="290">
        <f t="shared" si="57"/>
        <v>9922613.5928309448</v>
      </c>
      <c r="GB14" s="655">
        <f t="shared" si="58"/>
        <v>19.106929999999998</v>
      </c>
      <c r="GC14" s="15"/>
      <c r="GD14" s="605"/>
      <c r="GE14" s="15"/>
      <c r="GF14" s="636">
        <f t="shared" si="89"/>
        <v>11</v>
      </c>
      <c r="GG14" s="637">
        <f t="shared" si="59"/>
        <v>11</v>
      </c>
      <c r="GH14" s="402" t="s">
        <v>376</v>
      </c>
      <c r="GI14" s="649">
        <f t="shared" si="60"/>
        <v>7.1505840000000003</v>
      </c>
      <c r="GJ14" s="649">
        <f t="shared" si="61"/>
        <v>2.1545320000000001</v>
      </c>
      <c r="GK14" s="649">
        <f t="shared" si="62"/>
        <v>4.1795879999999999</v>
      </c>
      <c r="GL14" s="649">
        <f t="shared" si="63"/>
        <v>0.626753</v>
      </c>
      <c r="GM14" s="649">
        <f t="shared" si="64"/>
        <v>0.83784999999999998</v>
      </c>
      <c r="GN14" s="649">
        <f t="shared" si="65"/>
        <v>1.3725529999999999</v>
      </c>
      <c r="GO14" s="649">
        <f t="shared" si="66"/>
        <v>2.7850709999999999</v>
      </c>
      <c r="GP14" s="649">
        <f t="shared" si="67"/>
        <v>19.106929999999998</v>
      </c>
      <c r="GQ14" s="845">
        <f t="shared" si="90"/>
        <v>51932013.19706735</v>
      </c>
      <c r="GR14" s="616"/>
      <c r="GS14" s="605"/>
      <c r="GT14" s="15"/>
      <c r="GU14" s="628">
        <f t="shared" si="91"/>
        <v>11</v>
      </c>
      <c r="GV14" s="637">
        <f t="shared" si="68"/>
        <v>11</v>
      </c>
      <c r="GW14" s="402" t="s">
        <v>376</v>
      </c>
      <c r="GX14" s="635" t="s">
        <v>355</v>
      </c>
      <c r="GY14" s="290">
        <f t="shared" si="69"/>
        <v>9922613.5928309448</v>
      </c>
      <c r="GZ14" s="633">
        <f t="shared" si="70"/>
        <v>51932013.19706735</v>
      </c>
      <c r="HA14" s="649">
        <f t="shared" si="92"/>
        <v>19.106929999999998</v>
      </c>
      <c r="HB14" s="290">
        <f t="shared" si="71"/>
        <v>9922613.4091544207</v>
      </c>
      <c r="HC14" s="656">
        <f t="shared" si="72"/>
        <v>-0.18367652408778667</v>
      </c>
      <c r="HD14" s="657"/>
      <c r="HE14" s="605"/>
      <c r="HF14" s="15"/>
      <c r="HG14" s="657"/>
      <c r="HH14" s="657"/>
      <c r="HI14" s="657"/>
      <c r="HJ14" s="657"/>
      <c r="HK14" s="657"/>
      <c r="HL14" s="657"/>
      <c r="HM14" s="657"/>
      <c r="HN14" s="605"/>
      <c r="HO14" s="15"/>
      <c r="HP14" s="636">
        <f t="shared" si="122"/>
        <v>11</v>
      </c>
      <c r="HQ14" s="660">
        <f t="shared" si="73"/>
        <v>11</v>
      </c>
      <c r="HR14" s="402" t="s">
        <v>376</v>
      </c>
      <c r="HS14" s="845">
        <f t="shared" si="93"/>
        <v>51932013.19706735</v>
      </c>
      <c r="HT14" s="661">
        <f t="shared" si="94"/>
        <v>19.106929999999998</v>
      </c>
      <c r="HU14" s="661">
        <v>14.898323</v>
      </c>
      <c r="HV14" s="630">
        <f t="shared" si="95"/>
        <v>0.28248863982879135</v>
      </c>
      <c r="HW14" s="661">
        <f t="shared" si="96"/>
        <v>4.2086069999999989</v>
      </c>
      <c r="HX14" s="631">
        <v>25</v>
      </c>
      <c r="HY14" s="15"/>
      <c r="HZ14" s="60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605"/>
      <c r="IN14" s="15"/>
      <c r="IO14" s="636">
        <v>11</v>
      </c>
      <c r="IP14" s="660">
        <v>11</v>
      </c>
      <c r="IQ14" s="402" t="s">
        <v>376</v>
      </c>
      <c r="IR14" s="667">
        <f t="shared" si="97"/>
        <v>9922613.5928309448</v>
      </c>
      <c r="IS14" s="668">
        <f t="shared" si="97"/>
        <v>51932013.19706735</v>
      </c>
      <c r="IT14" s="669">
        <f t="shared" si="97"/>
        <v>19.106929999999998</v>
      </c>
      <c r="IU14" s="633">
        <f t="shared" si="98"/>
        <v>7757525.8887718525</v>
      </c>
      <c r="IV14" s="633">
        <f t="shared" si="99"/>
        <v>44174487.308295496</v>
      </c>
      <c r="IW14" s="667">
        <f t="shared" si="100"/>
        <v>116362.88833157778</v>
      </c>
      <c r="IX14" s="667">
        <f t="shared" si="101"/>
        <v>9806250.7044993676</v>
      </c>
      <c r="IY14" s="670">
        <f t="shared" si="102"/>
        <v>18.88286261363951</v>
      </c>
      <c r="IZ14" s="670">
        <f t="shared" si="103"/>
        <v>20.38286261363951</v>
      </c>
      <c r="JA14" s="667">
        <f t="shared" si="104"/>
        <v>9922613.5928309448</v>
      </c>
      <c r="JB14" s="655">
        <f t="shared" si="105"/>
        <v>0.22406738636048829</v>
      </c>
      <c r="JC14" s="15"/>
      <c r="JD14" s="605"/>
      <c r="JE14" s="15"/>
      <c r="JF14" s="636">
        <f t="shared" si="123"/>
        <v>11</v>
      </c>
      <c r="JG14" s="660">
        <f t="shared" si="74"/>
        <v>11</v>
      </c>
      <c r="JH14" s="402" t="s">
        <v>376</v>
      </c>
      <c r="JI14" s="845">
        <f t="shared" si="106"/>
        <v>51932013.19706735</v>
      </c>
      <c r="JJ14" s="661">
        <f t="shared" si="107"/>
        <v>18.88286261363951</v>
      </c>
      <c r="JK14" s="661">
        <v>14.664</v>
      </c>
      <c r="JL14" s="630">
        <f t="shared" si="125"/>
        <v>0.28770203311780618</v>
      </c>
      <c r="JM14" s="661">
        <f t="shared" si="109"/>
        <v>4.2188626136395104</v>
      </c>
      <c r="JN14" s="631">
        <v>25</v>
      </c>
      <c r="JO14" s="15"/>
      <c r="JP14" s="15"/>
      <c r="JQ14" s="605"/>
      <c r="JR14" s="15"/>
      <c r="JS14" s="845">
        <v>50350635</v>
      </c>
      <c r="JT14" s="661">
        <v>19.162391619002157</v>
      </c>
      <c r="JU14" s="850">
        <f t="shared" si="110"/>
        <v>-1581378.1970673501</v>
      </c>
      <c r="JV14" s="851">
        <f>JJ14-JT14</f>
        <v>-0.27952900536264735</v>
      </c>
    </row>
    <row r="15" spans="1:287" x14ac:dyDescent="0.3">
      <c r="A15" s="15"/>
      <c r="B15" s="15"/>
      <c r="C15" s="15"/>
      <c r="D15" s="15"/>
      <c r="E15" s="15"/>
      <c r="F15" s="15"/>
      <c r="G15" s="605"/>
      <c r="H15" s="15"/>
      <c r="I15" s="247">
        <f t="shared" si="112"/>
        <v>12</v>
      </c>
      <c r="J15" s="674">
        <f t="shared" si="1"/>
        <v>12</v>
      </c>
      <c r="K15" s="15" t="s">
        <v>377</v>
      </c>
      <c r="L15" s="842">
        <v>26104356.113317966</v>
      </c>
      <c r="M15" s="564">
        <f t="shared" si="2"/>
        <v>1.1952455957301702E-2</v>
      </c>
      <c r="N15" s="365">
        <v>1620</v>
      </c>
      <c r="O15" s="365">
        <f t="shared" si="75"/>
        <v>16113.800069949362</v>
      </c>
      <c r="P15" s="564">
        <f t="shared" si="3"/>
        <v>9.5650216004975475E-3</v>
      </c>
      <c r="Q15" s="231" t="s">
        <v>360</v>
      </c>
      <c r="R15" s="15"/>
      <c r="S15" s="605"/>
      <c r="T15" s="15"/>
      <c r="U15" s="593">
        <f t="shared" si="113"/>
        <v>12</v>
      </c>
      <c r="V15" s="675">
        <f t="shared" si="4"/>
        <v>12</v>
      </c>
      <c r="W15" s="15" t="s">
        <v>377</v>
      </c>
      <c r="X15" s="270">
        <f t="shared" si="76"/>
        <v>1674158.5063890626</v>
      </c>
      <c r="Y15" s="564">
        <f t="shared" si="5"/>
        <v>1.5732060887708278E-2</v>
      </c>
      <c r="Z15" s="15"/>
      <c r="AA15" s="605"/>
      <c r="AB15" s="15"/>
      <c r="AC15" s="593">
        <f t="shared" si="114"/>
        <v>12</v>
      </c>
      <c r="AD15" s="74">
        <v>12</v>
      </c>
      <c r="AE15" s="258" t="s">
        <v>377</v>
      </c>
      <c r="AF15" s="280">
        <v>5.03</v>
      </c>
      <c r="AG15" s="15"/>
      <c r="AH15" s="605"/>
      <c r="AI15" s="15"/>
      <c r="AJ15" s="15"/>
      <c r="AK15" s="15"/>
      <c r="AL15" s="15"/>
      <c r="AM15" s="15"/>
      <c r="AN15" s="605"/>
      <c r="AO15" s="15"/>
      <c r="AP15" s="593">
        <f t="shared" si="78"/>
        <v>12</v>
      </c>
      <c r="AQ15" s="678">
        <f t="shared" si="6"/>
        <v>12</v>
      </c>
      <c r="AR15" s="15" t="s">
        <v>377</v>
      </c>
      <c r="AS15" s="15">
        <f t="shared" si="7"/>
        <v>5.03</v>
      </c>
      <c r="AT15" s="845">
        <f t="shared" si="79"/>
        <v>26104356.113317966</v>
      </c>
      <c r="AU15" s="679">
        <f t="shared" si="115"/>
        <v>36473.586458330385</v>
      </c>
      <c r="AV15" s="680">
        <f t="shared" si="8"/>
        <v>38370.099853447529</v>
      </c>
      <c r="AW15" s="681">
        <f t="shared" si="9"/>
        <v>25.757631311903779</v>
      </c>
      <c r="AX15" s="270">
        <f t="shared" si="124"/>
        <v>988322.88542603469</v>
      </c>
      <c r="AY15" s="564">
        <f t="shared" si="80"/>
        <v>1.9179136207527137E-2</v>
      </c>
      <c r="AZ15" s="682">
        <f t="shared" si="10"/>
        <v>3.7860459999999998</v>
      </c>
      <c r="BA15" s="15"/>
      <c r="BB15" s="605"/>
      <c r="BC15" s="15"/>
      <c r="BD15" s="15"/>
      <c r="BE15" s="15"/>
      <c r="BF15" s="15"/>
      <c r="BG15" s="15"/>
      <c r="BH15" s="15"/>
      <c r="BI15" s="605"/>
      <c r="BJ15" s="15"/>
      <c r="BK15" s="247">
        <f t="shared" si="116"/>
        <v>12</v>
      </c>
      <c r="BL15" s="231">
        <f t="shared" si="11"/>
        <v>12</v>
      </c>
      <c r="BM15" s="15" t="s">
        <v>377</v>
      </c>
      <c r="BN15" s="564">
        <f t="shared" si="81"/>
        <v>1.9179136207527137E-2</v>
      </c>
      <c r="BO15" s="270">
        <f t="shared" si="82"/>
        <v>223907.62677380547</v>
      </c>
      <c r="BP15" s="564">
        <f t="shared" si="83"/>
        <v>1.1952455957301702E-2</v>
      </c>
      <c r="BQ15" s="270">
        <f t="shared" si="84"/>
        <v>139539.44633166143</v>
      </c>
      <c r="BR15" s="685">
        <f t="shared" si="12"/>
        <v>363447.0731054669</v>
      </c>
      <c r="BS15" s="682">
        <f t="shared" si="13"/>
        <v>1.392285</v>
      </c>
      <c r="BT15" s="15"/>
      <c r="BU15" s="605"/>
      <c r="BV15" s="10"/>
      <c r="BW15" s="191"/>
      <c r="BX15" s="191"/>
      <c r="BY15" s="191"/>
      <c r="BZ15" s="191"/>
      <c r="CA15" s="191"/>
      <c r="CB15" s="191"/>
      <c r="CC15" s="191"/>
      <c r="CD15" s="191"/>
      <c r="CE15" s="15"/>
      <c r="CF15" s="605"/>
      <c r="CG15" s="15"/>
      <c r="CH15" s="247">
        <f t="shared" si="117"/>
        <v>12</v>
      </c>
      <c r="CI15" s="74">
        <f t="shared" si="15"/>
        <v>12</v>
      </c>
      <c r="CJ15" s="15" t="s">
        <v>377</v>
      </c>
      <c r="CK15" s="254">
        <f t="shared" si="16"/>
        <v>1.1952455957301702E-2</v>
      </c>
      <c r="CL15" s="256">
        <f t="shared" si="17"/>
        <v>63792.147562673134</v>
      </c>
      <c r="CM15" s="254">
        <f t="shared" si="18"/>
        <v>9.5650216004975475E-3</v>
      </c>
      <c r="CN15" s="256">
        <f t="shared" si="19"/>
        <v>163936.9250573793</v>
      </c>
      <c r="CO15" s="256">
        <f t="shared" si="20"/>
        <v>227729.07262005244</v>
      </c>
      <c r="CP15" s="254">
        <f t="shared" si="21"/>
        <v>1.0131933210144856E-2</v>
      </c>
      <c r="CQ15" s="252">
        <f t="shared" si="22"/>
        <v>0.87238000000000004</v>
      </c>
      <c r="CR15" s="15"/>
      <c r="CS15" s="60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0"/>
      <c r="DE15" s="605"/>
      <c r="DF15" s="15"/>
      <c r="DG15" s="593">
        <f t="shared" si="118"/>
        <v>12</v>
      </c>
      <c r="DH15" s="689">
        <f t="shared" si="24"/>
        <v>12</v>
      </c>
      <c r="DI15" s="15" t="s">
        <v>377</v>
      </c>
      <c r="DJ15" s="254">
        <f t="shared" si="25"/>
        <v>1.0131933210144856E-2</v>
      </c>
      <c r="DK15" s="256">
        <f t="shared" si="86"/>
        <v>594.84524396260485</v>
      </c>
      <c r="DL15" s="254">
        <f t="shared" si="26"/>
        <v>9.5650216004975475E-3</v>
      </c>
      <c r="DM15" s="256">
        <f t="shared" si="27"/>
        <v>19292.694694191465</v>
      </c>
      <c r="DN15" s="254">
        <f t="shared" si="28"/>
        <v>1.1952455957301702E-2</v>
      </c>
      <c r="DO15" s="256">
        <f t="shared" si="29"/>
        <v>39867.980108304197</v>
      </c>
      <c r="DP15" s="256">
        <f t="shared" si="87"/>
        <v>59755.520046458267</v>
      </c>
      <c r="DQ15" s="254">
        <f t="shared" si="30"/>
        <v>1.104280687747726E-2</v>
      </c>
      <c r="DR15" s="252">
        <f t="shared" si="31"/>
        <v>0.22891</v>
      </c>
      <c r="DS15" s="15"/>
      <c r="DT15" s="605"/>
      <c r="DU15" s="15"/>
      <c r="DV15" s="593">
        <f t="shared" si="119"/>
        <v>12</v>
      </c>
      <c r="DW15" s="689">
        <f t="shared" si="32"/>
        <v>12</v>
      </c>
      <c r="DX15" s="15" t="s">
        <v>377</v>
      </c>
      <c r="DY15" s="254">
        <f t="shared" si="33"/>
        <v>9.5650216004975475E-3</v>
      </c>
      <c r="DZ15" s="256">
        <f t="shared" si="34"/>
        <v>34903.955191050241</v>
      </c>
      <c r="EA15" s="252">
        <f t="shared" si="35"/>
        <v>0.13370899999999999</v>
      </c>
      <c r="EB15" s="15"/>
      <c r="EC15" s="605"/>
      <c r="ED15" s="15"/>
      <c r="EE15" s="15"/>
      <c r="EF15" s="15"/>
      <c r="EG15" s="15"/>
      <c r="EH15" s="15"/>
      <c r="EI15" s="15"/>
      <c r="EJ15" s="15"/>
      <c r="EK15" s="605"/>
      <c r="EL15" s="15"/>
      <c r="EM15" s="593">
        <f t="shared" si="120"/>
        <v>12</v>
      </c>
      <c r="EN15" s="689">
        <f t="shared" si="36"/>
        <v>12</v>
      </c>
      <c r="EO15" s="15" t="s">
        <v>377</v>
      </c>
      <c r="EP15" s="254">
        <f t="shared" si="37"/>
        <v>1.5732060887708278E-2</v>
      </c>
      <c r="EQ15" s="256">
        <f t="shared" si="38"/>
        <v>113452.04507660992</v>
      </c>
      <c r="ER15" s="254">
        <f t="shared" si="39"/>
        <v>1.0131933210144856E-2</v>
      </c>
      <c r="ES15" s="256">
        <f t="shared" si="40"/>
        <v>12046.112494659252</v>
      </c>
      <c r="ET15" s="254">
        <f t="shared" si="41"/>
        <v>1.1952455957301702E-2</v>
      </c>
      <c r="EU15" s="256">
        <f t="shared" si="42"/>
        <v>36129.282819219145</v>
      </c>
      <c r="EV15" s="256">
        <f t="shared" si="43"/>
        <v>161627.44039048831</v>
      </c>
      <c r="EW15" s="254">
        <f t="shared" si="44"/>
        <v>1.4149059270137532E-2</v>
      </c>
      <c r="EX15" s="252">
        <f t="shared" si="45"/>
        <v>0.61915900000000001</v>
      </c>
      <c r="EY15" s="15"/>
      <c r="EZ15" s="605"/>
      <c r="FA15" s="15"/>
      <c r="FB15" s="15"/>
      <c r="FC15" s="15"/>
      <c r="FD15" s="15"/>
      <c r="FE15" s="15"/>
      <c r="FF15" s="605"/>
      <c r="FG15" s="15"/>
      <c r="FH15" s="593">
        <f t="shared" si="121"/>
        <v>12</v>
      </c>
      <c r="FI15" s="675">
        <f t="shared" si="46"/>
        <v>12</v>
      </c>
      <c r="FJ15" s="15" t="s">
        <v>377</v>
      </c>
      <c r="FK15" s="254">
        <f t="shared" si="47"/>
        <v>1.5732060887708278E-2</v>
      </c>
      <c r="FL15" s="256">
        <f t="shared" si="48"/>
        <v>311897.38195729902</v>
      </c>
      <c r="FM15" s="252">
        <f t="shared" si="49"/>
        <v>1.1948099999999999</v>
      </c>
      <c r="FN15" s="15"/>
      <c r="FO15" s="605"/>
      <c r="FP15" s="15"/>
      <c r="FQ15" s="247">
        <v>12</v>
      </c>
      <c r="FR15" s="675">
        <v>12</v>
      </c>
      <c r="FS15" s="15" t="s">
        <v>377</v>
      </c>
      <c r="FT15" s="256">
        <f t="shared" si="50"/>
        <v>988322.88542603469</v>
      </c>
      <c r="FU15" s="256">
        <f t="shared" si="51"/>
        <v>363447.0731054669</v>
      </c>
      <c r="FV15" s="256">
        <f t="shared" si="52"/>
        <v>227729.07262005244</v>
      </c>
      <c r="FW15" s="256">
        <f t="shared" si="53"/>
        <v>59755.520046458267</v>
      </c>
      <c r="FX15" s="256">
        <f t="shared" si="54"/>
        <v>34903.955191050241</v>
      </c>
      <c r="FY15" s="256">
        <f t="shared" si="55"/>
        <v>161627.44039048831</v>
      </c>
      <c r="FZ15" s="256">
        <f t="shared" si="56"/>
        <v>311897.38195729902</v>
      </c>
      <c r="GA15" s="256">
        <f t="shared" si="57"/>
        <v>2147683.3287368501</v>
      </c>
      <c r="GB15" s="325">
        <f t="shared" si="58"/>
        <v>8.2272990000000004</v>
      </c>
      <c r="GC15" s="15"/>
      <c r="GD15" s="605"/>
      <c r="GE15" s="15"/>
      <c r="GF15" s="593">
        <f t="shared" si="89"/>
        <v>12</v>
      </c>
      <c r="GG15" s="675">
        <f t="shared" si="59"/>
        <v>12</v>
      </c>
      <c r="GH15" s="15" t="s">
        <v>377</v>
      </c>
      <c r="GI15" s="252">
        <f t="shared" si="60"/>
        <v>3.7860459999999998</v>
      </c>
      <c r="GJ15" s="252">
        <f t="shared" si="61"/>
        <v>1.392285</v>
      </c>
      <c r="GK15" s="252">
        <f t="shared" si="62"/>
        <v>0.87238000000000004</v>
      </c>
      <c r="GL15" s="252">
        <f t="shared" si="63"/>
        <v>0.22891</v>
      </c>
      <c r="GM15" s="252">
        <f t="shared" si="64"/>
        <v>0.13370899999999999</v>
      </c>
      <c r="GN15" s="252">
        <f t="shared" si="65"/>
        <v>0.61915900000000001</v>
      </c>
      <c r="GO15" s="252">
        <f t="shared" si="66"/>
        <v>1.1948099999999999</v>
      </c>
      <c r="GP15" s="252">
        <f t="shared" si="67"/>
        <v>8.2272990000000004</v>
      </c>
      <c r="GQ15" s="845">
        <f t="shared" si="90"/>
        <v>26104356.113317966</v>
      </c>
      <c r="GR15" s="616"/>
      <c r="GS15" s="605"/>
      <c r="GT15" s="15"/>
      <c r="GU15" s="247">
        <f t="shared" si="91"/>
        <v>12</v>
      </c>
      <c r="GV15" s="675">
        <f t="shared" si="68"/>
        <v>12</v>
      </c>
      <c r="GW15" s="15" t="s">
        <v>377</v>
      </c>
      <c r="GX15" s="231" t="s">
        <v>360</v>
      </c>
      <c r="GY15" s="270">
        <f t="shared" si="69"/>
        <v>2147683.3287368501</v>
      </c>
      <c r="GZ15" s="365">
        <f t="shared" si="70"/>
        <v>26104356.113317966</v>
      </c>
      <c r="HA15" s="252">
        <f t="shared" si="92"/>
        <v>8.2272990000000004</v>
      </c>
      <c r="HB15" s="256">
        <f t="shared" si="71"/>
        <v>2147683.429467448</v>
      </c>
      <c r="HC15" s="657">
        <f t="shared" si="72"/>
        <v>0.10073059797286987</v>
      </c>
      <c r="HD15" s="657"/>
      <c r="HE15" s="605"/>
      <c r="HF15" s="15"/>
      <c r="HG15" s="657"/>
      <c r="HH15" s="657"/>
      <c r="HI15" s="657"/>
      <c r="HJ15" s="657"/>
      <c r="HK15" s="657"/>
      <c r="HL15" s="657"/>
      <c r="HM15" s="657"/>
      <c r="HN15" s="605"/>
      <c r="HO15" s="15"/>
      <c r="HP15" s="593">
        <f t="shared" si="122"/>
        <v>12</v>
      </c>
      <c r="HQ15" s="694">
        <f t="shared" si="73"/>
        <v>12</v>
      </c>
      <c r="HR15" s="15" t="s">
        <v>377</v>
      </c>
      <c r="HS15" s="845">
        <f t="shared" si="93"/>
        <v>26104356.113317966</v>
      </c>
      <c r="HT15" s="695">
        <f t="shared" si="94"/>
        <v>8.2272990000000004</v>
      </c>
      <c r="HU15" s="695">
        <v>6.2761579999999997</v>
      </c>
      <c r="HV15" s="672">
        <f t="shared" si="95"/>
        <v>0.31088143415127556</v>
      </c>
      <c r="HW15" s="695">
        <f t="shared" si="96"/>
        <v>1.9511410000000007</v>
      </c>
      <c r="HX15" s="673">
        <v>10</v>
      </c>
      <c r="HY15" s="15"/>
      <c r="HZ15" s="60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605"/>
      <c r="IN15" s="15"/>
      <c r="IO15" s="593">
        <v>12</v>
      </c>
      <c r="IP15" s="694">
        <v>12</v>
      </c>
      <c r="IQ15" s="15" t="s">
        <v>377</v>
      </c>
      <c r="IR15" s="696">
        <f t="shared" si="97"/>
        <v>2147683.3287368501</v>
      </c>
      <c r="IS15" s="697">
        <f t="shared" si="97"/>
        <v>26104356.113317966</v>
      </c>
      <c r="IT15" s="698">
        <f t="shared" si="97"/>
        <v>8.2272990000000004</v>
      </c>
      <c r="IU15" s="365">
        <v>0</v>
      </c>
      <c r="IV15" s="365">
        <f t="shared" si="99"/>
        <v>26104356.113317966</v>
      </c>
      <c r="IW15" s="696">
        <f t="shared" si="100"/>
        <v>0</v>
      </c>
      <c r="IX15" s="696">
        <f t="shared" si="101"/>
        <v>2147683.3287368501</v>
      </c>
      <c r="IY15" s="556">
        <f>IT15</f>
        <v>8.2272990000000004</v>
      </c>
      <c r="IZ15" s="699">
        <f>IY15</f>
        <v>8.2272990000000004</v>
      </c>
      <c r="JA15" s="696">
        <f t="shared" si="104"/>
        <v>2147683.429467448</v>
      </c>
      <c r="JB15" s="700">
        <f t="shared" si="105"/>
        <v>0</v>
      </c>
      <c r="JC15" s="15"/>
      <c r="JD15" s="605"/>
      <c r="JE15" s="15"/>
      <c r="JF15" s="593">
        <f t="shared" si="123"/>
        <v>12</v>
      </c>
      <c r="JG15" s="694">
        <f t="shared" si="74"/>
        <v>12</v>
      </c>
      <c r="JH15" s="15" t="s">
        <v>377</v>
      </c>
      <c r="JI15" s="845">
        <f t="shared" si="106"/>
        <v>26104356.113317966</v>
      </c>
      <c r="JJ15" s="695">
        <f t="shared" si="107"/>
        <v>8.2272990000000004</v>
      </c>
      <c r="JK15" s="695">
        <v>6.2759999999999998</v>
      </c>
      <c r="JL15" s="672">
        <f t="shared" si="125"/>
        <v>0.31091443594646284</v>
      </c>
      <c r="JM15" s="695">
        <f t="shared" si="109"/>
        <v>1.9512990000000006</v>
      </c>
      <c r="JN15" s="673">
        <v>10</v>
      </c>
      <c r="JO15" s="15"/>
      <c r="JP15" s="15"/>
      <c r="JQ15" s="605"/>
      <c r="JR15" s="15"/>
      <c r="JS15" s="845">
        <v>31888932</v>
      </c>
      <c r="JT15" s="695">
        <v>8.3363779999999998</v>
      </c>
      <c r="JU15" s="850">
        <f t="shared" si="110"/>
        <v>5784575.8866820335</v>
      </c>
      <c r="JV15" s="851">
        <f t="shared" si="111"/>
        <v>-0.10907899999999948</v>
      </c>
    </row>
    <row r="16" spans="1:287" x14ac:dyDescent="0.3">
      <c r="A16" s="15"/>
      <c r="B16" s="15"/>
      <c r="C16" s="15"/>
      <c r="D16" s="15"/>
      <c r="E16" s="27"/>
      <c r="F16" s="15"/>
      <c r="G16" s="605"/>
      <c r="H16" s="15"/>
      <c r="I16" s="628">
        <f t="shared" si="112"/>
        <v>13</v>
      </c>
      <c r="J16" s="632">
        <f t="shared" si="1"/>
        <v>13</v>
      </c>
      <c r="K16" s="402" t="s">
        <v>378</v>
      </c>
      <c r="L16" s="842">
        <v>5185.7909662151351</v>
      </c>
      <c r="M16" s="634">
        <f t="shared" si="2"/>
        <v>2.374428921303172E-6</v>
      </c>
      <c r="N16" s="633">
        <v>20.875</v>
      </c>
      <c r="O16" s="633">
        <f t="shared" si="75"/>
        <v>248.42112413006635</v>
      </c>
      <c r="P16" s="634">
        <f t="shared" si="3"/>
        <v>1.4746077325082725E-4</v>
      </c>
      <c r="Q16" s="635" t="s">
        <v>355</v>
      </c>
      <c r="R16" s="15"/>
      <c r="S16" s="605"/>
      <c r="T16" s="15"/>
      <c r="U16" s="636">
        <f>+U15+1</f>
        <v>13</v>
      </c>
      <c r="V16" s="637">
        <f t="shared" si="4"/>
        <v>13</v>
      </c>
      <c r="W16" s="402" t="s">
        <v>378</v>
      </c>
      <c r="X16" s="290">
        <f t="shared" si="76"/>
        <v>7000.8923017107227</v>
      </c>
      <c r="Y16" s="634">
        <f t="shared" si="5"/>
        <v>6.5787357372961816E-5</v>
      </c>
      <c r="Z16" s="15"/>
      <c r="AA16" s="605"/>
      <c r="AB16" s="15"/>
      <c r="AC16" s="636">
        <f t="shared" si="114"/>
        <v>13</v>
      </c>
      <c r="AD16" s="638">
        <v>13</v>
      </c>
      <c r="AE16" s="639" t="s">
        <v>378</v>
      </c>
      <c r="AF16" s="640">
        <v>74.84</v>
      </c>
      <c r="AG16" s="15"/>
      <c r="AH16" s="605"/>
      <c r="AI16" s="15"/>
      <c r="AJ16" s="15"/>
      <c r="AK16" s="15"/>
      <c r="AL16" s="15"/>
      <c r="AM16" s="15"/>
      <c r="AN16" s="605"/>
      <c r="AO16" s="15"/>
      <c r="AP16" s="636">
        <f t="shared" si="78"/>
        <v>13</v>
      </c>
      <c r="AQ16" s="645">
        <f t="shared" si="6"/>
        <v>13</v>
      </c>
      <c r="AR16" s="402" t="s">
        <v>378</v>
      </c>
      <c r="AS16" s="402">
        <f t="shared" si="7"/>
        <v>74.84</v>
      </c>
      <c r="AT16" s="845">
        <f t="shared" si="79"/>
        <v>5185.7909662151351</v>
      </c>
      <c r="AU16" s="646">
        <f t="shared" si="115"/>
        <v>107.80683219765021</v>
      </c>
      <c r="AV16" s="647">
        <f t="shared" si="8"/>
        <v>113.41245317439662</v>
      </c>
      <c r="AW16" s="648">
        <f t="shared" si="9"/>
        <v>25.757631311903779</v>
      </c>
      <c r="AX16" s="290">
        <f>AV16*AW16</f>
        <v>2921.2361550446594</v>
      </c>
      <c r="AY16" s="634">
        <f t="shared" si="80"/>
        <v>5.6688747106977104E-5</v>
      </c>
      <c r="AZ16" s="649">
        <f t="shared" si="10"/>
        <v>56.331544999999998</v>
      </c>
      <c r="BA16" s="15"/>
      <c r="BB16" s="605"/>
      <c r="BC16" s="15"/>
      <c r="BD16" s="15"/>
      <c r="BE16" s="15"/>
      <c r="BF16" s="15"/>
      <c r="BG16" s="15"/>
      <c r="BH16" s="15"/>
      <c r="BI16" s="605"/>
      <c r="BJ16" s="15"/>
      <c r="BK16" s="628">
        <f t="shared" si="116"/>
        <v>13</v>
      </c>
      <c r="BL16" s="635">
        <f t="shared" si="11"/>
        <v>13</v>
      </c>
      <c r="BM16" s="402" t="s">
        <v>378</v>
      </c>
      <c r="BN16" s="634">
        <f t="shared" si="81"/>
        <v>5.6688747106977104E-5</v>
      </c>
      <c r="BO16" s="290">
        <f t="shared" si="82"/>
        <v>661.81514600861442</v>
      </c>
      <c r="BP16" s="634">
        <f t="shared" si="83"/>
        <v>2.374428921303172E-6</v>
      </c>
      <c r="BQ16" s="290">
        <f t="shared" si="84"/>
        <v>27.720369622455944</v>
      </c>
      <c r="BR16" s="650">
        <f t="shared" si="12"/>
        <v>689.53551563107033</v>
      </c>
      <c r="BS16" s="649">
        <f t="shared" si="13"/>
        <v>13.296632000000001</v>
      </c>
      <c r="BT16" s="15"/>
      <c r="BU16" s="605"/>
      <c r="BV16" s="10"/>
      <c r="BW16" s="191"/>
      <c r="BX16" s="191"/>
      <c r="BY16" s="191"/>
      <c r="BZ16" s="191"/>
      <c r="CA16" s="191"/>
      <c r="CB16" s="191"/>
      <c r="CC16" s="191"/>
      <c r="CD16" s="191"/>
      <c r="CE16" s="15"/>
      <c r="CF16" s="605"/>
      <c r="CG16" s="15"/>
      <c r="CH16" s="628">
        <f t="shared" si="117"/>
        <v>13</v>
      </c>
      <c r="CI16" s="638">
        <f t="shared" si="15"/>
        <v>13</v>
      </c>
      <c r="CJ16" s="402" t="s">
        <v>378</v>
      </c>
      <c r="CK16" s="634">
        <f t="shared" si="16"/>
        <v>2.374428921303172E-6</v>
      </c>
      <c r="CL16" s="290">
        <f t="shared" si="17"/>
        <v>12.672702636675973</v>
      </c>
      <c r="CM16" s="634">
        <f t="shared" si="18"/>
        <v>1.4746077325082725E-4</v>
      </c>
      <c r="CN16" s="290">
        <f t="shared" si="19"/>
        <v>2527.3613320503723</v>
      </c>
      <c r="CO16" s="290">
        <f t="shared" si="20"/>
        <v>2540.0340346870485</v>
      </c>
      <c r="CP16" s="634">
        <f t="shared" si="21"/>
        <v>1.1300908968211302E-4</v>
      </c>
      <c r="CQ16" s="649">
        <f t="shared" si="22"/>
        <v>48.980648000000002</v>
      </c>
      <c r="CR16" s="15"/>
      <c r="CS16" s="60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0"/>
      <c r="DE16" s="605"/>
      <c r="DF16" s="15"/>
      <c r="DG16" s="636">
        <f t="shared" si="118"/>
        <v>13</v>
      </c>
      <c r="DH16" s="654">
        <f t="shared" si="24"/>
        <v>13</v>
      </c>
      <c r="DI16" s="402" t="s">
        <v>378</v>
      </c>
      <c r="DJ16" s="634">
        <f t="shared" si="25"/>
        <v>1.1300908968211302E-4</v>
      </c>
      <c r="DK16" s="290">
        <f t="shared" si="86"/>
        <v>6.63475746707842</v>
      </c>
      <c r="DL16" s="634">
        <f t="shared" si="26"/>
        <v>1.4746077325082725E-4</v>
      </c>
      <c r="DM16" s="290">
        <f t="shared" si="27"/>
        <v>297.42909075601256</v>
      </c>
      <c r="DN16" s="634">
        <f t="shared" si="28"/>
        <v>2.374428921303172E-6</v>
      </c>
      <c r="DO16" s="290">
        <f t="shared" si="29"/>
        <v>7.9200195626127732</v>
      </c>
      <c r="DP16" s="290">
        <f t="shared" si="87"/>
        <v>311.98386778570375</v>
      </c>
      <c r="DQ16" s="634">
        <f t="shared" si="30"/>
        <v>5.7654549708000108E-5</v>
      </c>
      <c r="DR16" s="649">
        <f t="shared" si="31"/>
        <v>6.0161290000000003</v>
      </c>
      <c r="DS16" s="15"/>
      <c r="DT16" s="605"/>
      <c r="DU16" s="15"/>
      <c r="DV16" s="636">
        <f t="shared" si="119"/>
        <v>13</v>
      </c>
      <c r="DW16" s="654">
        <f t="shared" si="32"/>
        <v>13</v>
      </c>
      <c r="DX16" s="402" t="s">
        <v>378</v>
      </c>
      <c r="DY16" s="634">
        <f t="shared" si="33"/>
        <v>1.4746077325082725E-4</v>
      </c>
      <c r="DZ16" s="290">
        <f t="shared" si="34"/>
        <v>538.10272856224003</v>
      </c>
      <c r="EA16" s="649">
        <f t="shared" si="35"/>
        <v>10.376483</v>
      </c>
      <c r="EB16" s="15"/>
      <c r="EC16" s="605"/>
      <c r="ED16" s="15"/>
      <c r="EE16" s="15"/>
      <c r="EF16" s="15"/>
      <c r="EG16" s="15"/>
      <c r="EH16" s="15"/>
      <c r="EI16" s="15"/>
      <c r="EJ16" s="15"/>
      <c r="EK16" s="605"/>
      <c r="EL16" s="15"/>
      <c r="EM16" s="636">
        <f>+EM15+1</f>
        <v>13</v>
      </c>
      <c r="EN16" s="654">
        <f t="shared" si="36"/>
        <v>13</v>
      </c>
      <c r="EO16" s="402" t="s">
        <v>378</v>
      </c>
      <c r="EP16" s="634">
        <f t="shared" si="37"/>
        <v>6.5787357372961816E-5</v>
      </c>
      <c r="EQ16" s="290">
        <f t="shared" si="38"/>
        <v>474.42673197253077</v>
      </c>
      <c r="ER16" s="634">
        <f t="shared" si="39"/>
        <v>1.1300908968211302E-4</v>
      </c>
      <c r="ES16" s="290">
        <f t="shared" si="40"/>
        <v>134.35937436566527</v>
      </c>
      <c r="ET16" s="634">
        <f t="shared" si="41"/>
        <v>2.374428921303172E-6</v>
      </c>
      <c r="EU16" s="290">
        <f t="shared" si="42"/>
        <v>7.1773043413298847</v>
      </c>
      <c r="EV16" s="290">
        <f t="shared" si="43"/>
        <v>615.96341067952596</v>
      </c>
      <c r="EW16" s="634">
        <f t="shared" si="44"/>
        <v>5.3922173022629701E-5</v>
      </c>
      <c r="EX16" s="649">
        <f t="shared" si="45"/>
        <v>11.877907</v>
      </c>
      <c r="EY16" s="15"/>
      <c r="EZ16" s="605"/>
      <c r="FA16" s="15"/>
      <c r="FB16" s="15"/>
      <c r="FC16" s="15"/>
      <c r="FD16" s="15"/>
      <c r="FE16" s="15"/>
      <c r="FF16" s="605"/>
      <c r="FG16" s="15"/>
      <c r="FH16" s="636">
        <f>+FH15+1</f>
        <v>13</v>
      </c>
      <c r="FI16" s="637">
        <f t="shared" si="46"/>
        <v>13</v>
      </c>
      <c r="FJ16" s="402" t="s">
        <v>378</v>
      </c>
      <c r="FK16" s="634">
        <f t="shared" si="47"/>
        <v>6.5787357372961816E-5</v>
      </c>
      <c r="FL16" s="290">
        <f t="shared" si="48"/>
        <v>1304.2731449474472</v>
      </c>
      <c r="FM16" s="649">
        <f t="shared" si="49"/>
        <v>25.150901000000001</v>
      </c>
      <c r="FN16" s="15"/>
      <c r="FO16" s="605"/>
      <c r="FP16" s="15"/>
      <c r="FQ16" s="628">
        <v>13</v>
      </c>
      <c r="FR16" s="637">
        <v>13</v>
      </c>
      <c r="FS16" s="402" t="s">
        <v>378</v>
      </c>
      <c r="FT16" s="290">
        <f t="shared" si="50"/>
        <v>2921.2361550446594</v>
      </c>
      <c r="FU16" s="290">
        <f t="shared" si="51"/>
        <v>689.53551563107033</v>
      </c>
      <c r="FV16" s="290">
        <f t="shared" si="52"/>
        <v>2540.0340346870485</v>
      </c>
      <c r="FW16" s="290">
        <f t="shared" si="53"/>
        <v>311.98386778570375</v>
      </c>
      <c r="FX16" s="290">
        <f t="shared" si="54"/>
        <v>538.10272856224003</v>
      </c>
      <c r="FY16" s="290">
        <f t="shared" si="55"/>
        <v>615.96341067952596</v>
      </c>
      <c r="FZ16" s="290">
        <f t="shared" si="56"/>
        <v>1304.2731449474472</v>
      </c>
      <c r="GA16" s="290">
        <f t="shared" si="57"/>
        <v>8921.1288573376951</v>
      </c>
      <c r="GB16" s="655">
        <f t="shared" si="58"/>
        <v>172.03024400000001</v>
      </c>
      <c r="GC16" s="15"/>
      <c r="GD16" s="605"/>
      <c r="GE16" s="15"/>
      <c r="GF16" s="636">
        <f t="shared" si="89"/>
        <v>13</v>
      </c>
      <c r="GG16" s="637">
        <f t="shared" si="59"/>
        <v>13</v>
      </c>
      <c r="GH16" s="402" t="s">
        <v>378</v>
      </c>
      <c r="GI16" s="649">
        <f t="shared" si="60"/>
        <v>56.331544999999998</v>
      </c>
      <c r="GJ16" s="649">
        <f t="shared" si="61"/>
        <v>13.296632000000001</v>
      </c>
      <c r="GK16" s="649">
        <f t="shared" si="62"/>
        <v>48.980648000000002</v>
      </c>
      <c r="GL16" s="649">
        <f t="shared" si="63"/>
        <v>6.0161290000000003</v>
      </c>
      <c r="GM16" s="649">
        <f t="shared" si="64"/>
        <v>10.376483</v>
      </c>
      <c r="GN16" s="649">
        <f t="shared" si="65"/>
        <v>11.877907</v>
      </c>
      <c r="GO16" s="649">
        <f t="shared" si="66"/>
        <v>25.150901000000001</v>
      </c>
      <c r="GP16" s="649">
        <f t="shared" si="67"/>
        <v>172.03024400000001</v>
      </c>
      <c r="GQ16" s="845">
        <f t="shared" si="90"/>
        <v>5185.7909662151351</v>
      </c>
      <c r="GR16" s="616"/>
      <c r="GS16" s="605"/>
      <c r="GT16" s="15"/>
      <c r="GU16" s="628">
        <f t="shared" si="91"/>
        <v>13</v>
      </c>
      <c r="GV16" s="637">
        <f t="shared" si="68"/>
        <v>13</v>
      </c>
      <c r="GW16" s="402" t="s">
        <v>378</v>
      </c>
      <c r="GX16" s="635" t="s">
        <v>355</v>
      </c>
      <c r="GY16" s="290">
        <f t="shared" si="69"/>
        <v>8921.1288573376951</v>
      </c>
      <c r="GZ16" s="633">
        <f t="shared" si="70"/>
        <v>5185.7909662151351</v>
      </c>
      <c r="HA16" s="649">
        <f t="shared" si="92"/>
        <v>172.03024400000001</v>
      </c>
      <c r="HB16" s="290">
        <f t="shared" si="71"/>
        <v>8921.1288525098553</v>
      </c>
      <c r="HC16" s="656">
        <f t="shared" si="72"/>
        <v>-4.8278398026013747E-6</v>
      </c>
      <c r="HD16" s="657"/>
      <c r="HE16" s="605"/>
      <c r="HF16" s="15"/>
      <c r="HG16" s="657"/>
      <c r="HH16" s="657"/>
      <c r="HI16" s="657"/>
      <c r="HJ16" s="657"/>
      <c r="HK16" s="657"/>
      <c r="HL16" s="657"/>
      <c r="HM16" s="657"/>
      <c r="HN16" s="605"/>
      <c r="HO16" s="15"/>
      <c r="HP16" s="636">
        <f t="shared" si="122"/>
        <v>13</v>
      </c>
      <c r="HQ16" s="660">
        <f t="shared" si="73"/>
        <v>13</v>
      </c>
      <c r="HR16" s="402" t="s">
        <v>378</v>
      </c>
      <c r="HS16" s="845">
        <f t="shared" si="93"/>
        <v>5185.7909662151351</v>
      </c>
      <c r="HT16" s="661">
        <f t="shared" si="94"/>
        <v>172.03024400000001</v>
      </c>
      <c r="HU16" s="661">
        <v>139.474243</v>
      </c>
      <c r="HV16" s="630">
        <f t="shared" si="95"/>
        <v>0.23341944935309678</v>
      </c>
      <c r="HW16" s="661">
        <f t="shared" si="96"/>
        <v>32.556001000000009</v>
      </c>
      <c r="HX16" s="631">
        <v>10</v>
      </c>
      <c r="HY16" s="15"/>
      <c r="HZ16" s="60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605"/>
      <c r="IN16" s="15"/>
      <c r="IO16" s="636">
        <v>13</v>
      </c>
      <c r="IP16" s="660">
        <v>13</v>
      </c>
      <c r="IQ16" s="402" t="s">
        <v>378</v>
      </c>
      <c r="IR16" s="667">
        <f t="shared" si="97"/>
        <v>8921.1288573376951</v>
      </c>
      <c r="IS16" s="668">
        <f t="shared" si="97"/>
        <v>5185.7909662151351</v>
      </c>
      <c r="IT16" s="669">
        <f t="shared" si="97"/>
        <v>172.03024400000001</v>
      </c>
      <c r="IU16" s="633">
        <f t="shared" si="98"/>
        <v>774.64564143731047</v>
      </c>
      <c r="IV16" s="633">
        <f t="shared" si="99"/>
        <v>4411.1453247778245</v>
      </c>
      <c r="IW16" s="667">
        <f t="shared" si="100"/>
        <v>11.619684621559657</v>
      </c>
      <c r="IX16" s="667">
        <f t="shared" si="101"/>
        <v>8909.5091727161362</v>
      </c>
      <c r="IY16" s="670">
        <f t="shared" si="102"/>
        <v>171.80617635305049</v>
      </c>
      <c r="IZ16" s="670">
        <f t="shared" si="103"/>
        <v>173.30617635305049</v>
      </c>
      <c r="JA16" s="667">
        <f t="shared" si="104"/>
        <v>8921.1288573376969</v>
      </c>
      <c r="JB16" s="655">
        <f t="shared" si="105"/>
        <v>0.2240676469495213</v>
      </c>
      <c r="JC16" s="15"/>
      <c r="JD16" s="605"/>
      <c r="JE16" s="15"/>
      <c r="JF16" s="636">
        <f t="shared" si="123"/>
        <v>13</v>
      </c>
      <c r="JG16" s="660">
        <f t="shared" si="74"/>
        <v>13</v>
      </c>
      <c r="JH16" s="402" t="s">
        <v>378</v>
      </c>
      <c r="JI16" s="845">
        <f t="shared" si="106"/>
        <v>5185.7909662151351</v>
      </c>
      <c r="JJ16" s="661">
        <f t="shared" si="107"/>
        <v>171.80617635305049</v>
      </c>
      <c r="JK16" s="661">
        <v>139.24</v>
      </c>
      <c r="JL16" s="630">
        <f t="shared" si="125"/>
        <v>0.23388520793630052</v>
      </c>
      <c r="JM16" s="661">
        <f t="shared" si="109"/>
        <v>32.56617635305048</v>
      </c>
      <c r="JN16" s="631">
        <v>10</v>
      </c>
      <c r="JO16" s="15"/>
      <c r="JP16" s="15"/>
      <c r="JQ16" s="605"/>
      <c r="JR16" s="15"/>
      <c r="JS16" s="845">
        <v>1441</v>
      </c>
      <c r="JT16" s="661">
        <v>174.53606209246701</v>
      </c>
      <c r="JU16" s="850">
        <f t="shared" si="110"/>
        <v>-3744.7909662151351</v>
      </c>
      <c r="JV16" s="851">
        <f t="shared" si="111"/>
        <v>-2.7298857394165168</v>
      </c>
    </row>
    <row r="17" spans="1:282" x14ac:dyDescent="0.3">
      <c r="A17" s="15"/>
      <c r="B17" s="15"/>
      <c r="C17" s="15"/>
      <c r="D17" s="15"/>
      <c r="E17" s="15"/>
      <c r="F17" s="15"/>
      <c r="G17" s="605"/>
      <c r="H17" s="15"/>
      <c r="I17" s="247">
        <f>+I16+1</f>
        <v>14</v>
      </c>
      <c r="J17" s="674">
        <f t="shared" si="1"/>
        <v>14</v>
      </c>
      <c r="K17" s="15" t="s">
        <v>379</v>
      </c>
      <c r="L17" s="842">
        <v>5538933</v>
      </c>
      <c r="M17" s="564">
        <f t="shared" si="2"/>
        <v>2.5361228005608225E-3</v>
      </c>
      <c r="N17" s="365">
        <v>1212</v>
      </c>
      <c r="O17" s="365">
        <f t="shared" si="75"/>
        <v>4570.0767326732675</v>
      </c>
      <c r="P17" s="564">
        <f t="shared" si="3"/>
        <v>2.7127606445528172E-3</v>
      </c>
      <c r="Q17" s="231" t="s">
        <v>360</v>
      </c>
      <c r="R17" s="15"/>
      <c r="S17" s="605"/>
      <c r="T17" s="15"/>
      <c r="U17" s="593">
        <f t="shared" si="113"/>
        <v>14</v>
      </c>
      <c r="V17" s="675">
        <f t="shared" si="4"/>
        <v>14</v>
      </c>
      <c r="W17" s="15" t="s">
        <v>379</v>
      </c>
      <c r="X17" s="270">
        <f t="shared" si="76"/>
        <v>387205.21824688429</v>
      </c>
      <c r="Y17" s="564">
        <f t="shared" si="5"/>
        <v>3.638565910128181E-3</v>
      </c>
      <c r="Z17" s="15"/>
      <c r="AA17" s="605"/>
      <c r="AB17" s="15"/>
      <c r="AC17" s="593">
        <f>+AC16+1</f>
        <v>14</v>
      </c>
      <c r="AD17" s="74">
        <v>14</v>
      </c>
      <c r="AE17" s="258" t="s">
        <v>379</v>
      </c>
      <c r="AF17" s="280">
        <v>5.35</v>
      </c>
      <c r="AG17" s="15"/>
      <c r="AH17" s="605"/>
      <c r="AI17" s="15"/>
      <c r="AJ17" s="15"/>
      <c r="AK17" s="15"/>
      <c r="AL17" s="15"/>
      <c r="AM17" s="15"/>
      <c r="AN17" s="605"/>
      <c r="AO17" s="15"/>
      <c r="AP17" s="593">
        <f t="shared" si="78"/>
        <v>14</v>
      </c>
      <c r="AQ17" s="678">
        <f t="shared" si="6"/>
        <v>14</v>
      </c>
      <c r="AR17" s="15" t="s">
        <v>379</v>
      </c>
      <c r="AS17" s="15">
        <f t="shared" si="7"/>
        <v>5.35</v>
      </c>
      <c r="AT17" s="845">
        <f t="shared" si="79"/>
        <v>5538933</v>
      </c>
      <c r="AU17" s="679">
        <f t="shared" si="115"/>
        <v>8231.4698749999989</v>
      </c>
      <c r="AV17" s="680">
        <f t="shared" si="8"/>
        <v>8659.4807835865668</v>
      </c>
      <c r="AW17" s="681">
        <f t="shared" si="9"/>
        <v>25.757631311903779</v>
      </c>
      <c r="AX17" s="270">
        <f t="shared" si="124"/>
        <v>223047.71337613842</v>
      </c>
      <c r="AY17" s="564">
        <f t="shared" si="80"/>
        <v>4.3284057656667336E-3</v>
      </c>
      <c r="AZ17" s="682">
        <f t="shared" si="10"/>
        <v>4.0269079999999997</v>
      </c>
      <c r="BA17" s="15"/>
      <c r="BB17" s="605"/>
      <c r="BC17" s="15"/>
      <c r="BD17" s="15"/>
      <c r="BE17" s="15"/>
      <c r="BF17" s="15"/>
      <c r="BG17" s="15"/>
      <c r="BH17" s="15"/>
      <c r="BI17" s="605"/>
      <c r="BJ17" s="15"/>
      <c r="BK17" s="247">
        <f t="shared" si="116"/>
        <v>14</v>
      </c>
      <c r="BL17" s="231">
        <f t="shared" si="11"/>
        <v>14</v>
      </c>
      <c r="BM17" s="15" t="s">
        <v>379</v>
      </c>
      <c r="BN17" s="564">
        <f t="shared" si="81"/>
        <v>4.3284057656667336E-3</v>
      </c>
      <c r="BO17" s="270">
        <f t="shared" si="82"/>
        <v>50532.153910254434</v>
      </c>
      <c r="BP17" s="564">
        <f t="shared" si="83"/>
        <v>2.5361228005608225E-3</v>
      </c>
      <c r="BQ17" s="270">
        <f t="shared" si="84"/>
        <v>29608.071569857613</v>
      </c>
      <c r="BR17" s="685">
        <f t="shared" si="12"/>
        <v>80140.225480112043</v>
      </c>
      <c r="BS17" s="682">
        <f t="shared" si="13"/>
        <v>1.4468529999999999</v>
      </c>
      <c r="BT17" s="15"/>
      <c r="BU17" s="605"/>
      <c r="BV17" s="10"/>
      <c r="BW17" s="191"/>
      <c r="BX17" s="191"/>
      <c r="BY17" s="191"/>
      <c r="BZ17" s="191"/>
      <c r="CA17" s="191"/>
      <c r="CB17" s="191"/>
      <c r="CC17" s="191"/>
      <c r="CD17" s="191"/>
      <c r="CE17" s="15"/>
      <c r="CF17" s="605"/>
      <c r="CG17" s="15"/>
      <c r="CH17" s="247">
        <f t="shared" si="117"/>
        <v>14</v>
      </c>
      <c r="CI17" s="74">
        <f t="shared" si="15"/>
        <v>14</v>
      </c>
      <c r="CJ17" s="15" t="s">
        <v>379</v>
      </c>
      <c r="CK17" s="254">
        <f t="shared" si="16"/>
        <v>2.5361228005608225E-3</v>
      </c>
      <c r="CL17" s="256">
        <f t="shared" si="17"/>
        <v>13535.688439964697</v>
      </c>
      <c r="CM17" s="254">
        <f t="shared" si="18"/>
        <v>2.7127606445528172E-3</v>
      </c>
      <c r="CN17" s="256">
        <f t="shared" si="19"/>
        <v>46494.577540894403</v>
      </c>
      <c r="CO17" s="256">
        <f t="shared" si="20"/>
        <v>60030.265980859098</v>
      </c>
      <c r="CP17" s="254">
        <f t="shared" si="21"/>
        <v>2.6708168549040095E-3</v>
      </c>
      <c r="CQ17" s="252">
        <f t="shared" si="22"/>
        <v>1.083788</v>
      </c>
      <c r="CR17" s="15"/>
      <c r="CS17" s="60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0"/>
      <c r="DE17" s="605"/>
      <c r="DF17" s="15"/>
      <c r="DG17" s="593">
        <f t="shared" si="118"/>
        <v>14</v>
      </c>
      <c r="DH17" s="689">
        <f t="shared" si="24"/>
        <v>14</v>
      </c>
      <c r="DI17" s="15" t="s">
        <v>379</v>
      </c>
      <c r="DJ17" s="254">
        <f t="shared" si="25"/>
        <v>2.6708168549040095E-3</v>
      </c>
      <c r="DK17" s="256">
        <f t="shared" si="86"/>
        <v>156.80351130266664</v>
      </c>
      <c r="DL17" s="254">
        <f t="shared" si="26"/>
        <v>2.7127606445528172E-3</v>
      </c>
      <c r="DM17" s="256">
        <f t="shared" si="27"/>
        <v>5471.6513019743888</v>
      </c>
      <c r="DN17" s="254">
        <f t="shared" si="28"/>
        <v>2.5361228005608225E-3</v>
      </c>
      <c r="DO17" s="256">
        <f t="shared" si="29"/>
        <v>8459.3571167445225</v>
      </c>
      <c r="DP17" s="256">
        <f t="shared" si="87"/>
        <v>14087.811930021577</v>
      </c>
      <c r="DQ17" s="254">
        <f t="shared" si="30"/>
        <v>2.6034245262780385E-3</v>
      </c>
      <c r="DR17" s="252">
        <f t="shared" si="31"/>
        <v>0.25434200000000001</v>
      </c>
      <c r="DS17" s="15"/>
      <c r="DT17" s="605"/>
      <c r="DU17" s="15"/>
      <c r="DV17" s="593">
        <f t="shared" si="119"/>
        <v>14</v>
      </c>
      <c r="DW17" s="689">
        <f t="shared" si="32"/>
        <v>14</v>
      </c>
      <c r="DX17" s="15" t="s">
        <v>379</v>
      </c>
      <c r="DY17" s="254">
        <f t="shared" si="33"/>
        <v>2.7127606445528172E-3</v>
      </c>
      <c r="DZ17" s="256">
        <f t="shared" si="34"/>
        <v>9899.2014797531428</v>
      </c>
      <c r="EA17" s="252">
        <f t="shared" si="35"/>
        <v>0.17871999999999999</v>
      </c>
      <c r="EB17" s="15"/>
      <c r="EC17" s="605"/>
      <c r="ED17" s="15"/>
      <c r="EE17" s="15"/>
      <c r="EF17" s="15"/>
      <c r="EG17" s="15"/>
      <c r="EH17" s="15"/>
      <c r="EI17" s="15"/>
      <c r="EJ17" s="15"/>
      <c r="EK17" s="605"/>
      <c r="EL17" s="15"/>
      <c r="EM17" s="593">
        <f t="shared" si="120"/>
        <v>14</v>
      </c>
      <c r="EN17" s="689">
        <f t="shared" si="36"/>
        <v>14</v>
      </c>
      <c r="EO17" s="15" t="s">
        <v>379</v>
      </c>
      <c r="EP17" s="254">
        <f t="shared" si="37"/>
        <v>3.638565910128181E-3</v>
      </c>
      <c r="EQ17" s="256">
        <f t="shared" si="38"/>
        <v>26239.584667041829</v>
      </c>
      <c r="ER17" s="254">
        <f t="shared" si="39"/>
        <v>2.6708168549040095E-3</v>
      </c>
      <c r="ES17" s="256">
        <f t="shared" si="40"/>
        <v>3175.4019316463437</v>
      </c>
      <c r="ET17" s="254">
        <f t="shared" si="41"/>
        <v>2.5361228005608225E-3</v>
      </c>
      <c r="EU17" s="256">
        <f t="shared" si="42"/>
        <v>7666.0644685125781</v>
      </c>
      <c r="EV17" s="256">
        <f t="shared" si="43"/>
        <v>37081.051067200751</v>
      </c>
      <c r="EW17" s="254">
        <f t="shared" si="44"/>
        <v>3.2461195208019645E-3</v>
      </c>
      <c r="EX17" s="252">
        <f t="shared" si="45"/>
        <v>0.669462</v>
      </c>
      <c r="EY17" s="15"/>
      <c r="EZ17" s="605"/>
      <c r="FA17" s="15"/>
      <c r="FB17" s="15"/>
      <c r="FC17" s="15"/>
      <c r="FD17" s="15"/>
      <c r="FE17" s="15"/>
      <c r="FF17" s="605"/>
      <c r="FG17" s="15"/>
      <c r="FH17" s="593">
        <f t="shared" si="121"/>
        <v>14</v>
      </c>
      <c r="FI17" s="675">
        <f t="shared" si="46"/>
        <v>14</v>
      </c>
      <c r="FJ17" s="15" t="s">
        <v>379</v>
      </c>
      <c r="FK17" s="254">
        <f t="shared" si="47"/>
        <v>3.638565910128181E-3</v>
      </c>
      <c r="FL17" s="256">
        <f t="shared" si="48"/>
        <v>72136.714289908516</v>
      </c>
      <c r="FM17" s="252">
        <f t="shared" si="49"/>
        <v>1.3023579999999999</v>
      </c>
      <c r="FN17" s="15"/>
      <c r="FO17" s="605"/>
      <c r="FP17" s="15"/>
      <c r="FQ17" s="247">
        <v>14</v>
      </c>
      <c r="FR17" s="675">
        <v>14</v>
      </c>
      <c r="FS17" s="15" t="s">
        <v>379</v>
      </c>
      <c r="FT17" s="256">
        <f t="shared" si="50"/>
        <v>223047.71337613842</v>
      </c>
      <c r="FU17" s="256">
        <f t="shared" si="51"/>
        <v>80140.225480112043</v>
      </c>
      <c r="FV17" s="256">
        <f t="shared" si="52"/>
        <v>60030.265980859098</v>
      </c>
      <c r="FW17" s="256">
        <f t="shared" si="53"/>
        <v>14087.811930021577</v>
      </c>
      <c r="FX17" s="256">
        <f t="shared" si="54"/>
        <v>9899.2014797531428</v>
      </c>
      <c r="FY17" s="256">
        <f t="shared" si="55"/>
        <v>37081.051067200751</v>
      </c>
      <c r="FZ17" s="256">
        <f t="shared" si="56"/>
        <v>72136.714289908516</v>
      </c>
      <c r="GA17" s="256">
        <f t="shared" si="57"/>
        <v>496422.98360399355</v>
      </c>
      <c r="GB17" s="325">
        <f t="shared" si="58"/>
        <v>8.9624299999999995</v>
      </c>
      <c r="GC17" s="15"/>
      <c r="GD17" s="605"/>
      <c r="GE17" s="15"/>
      <c r="GF17" s="593">
        <f t="shared" si="89"/>
        <v>14</v>
      </c>
      <c r="GG17" s="675">
        <f t="shared" si="59"/>
        <v>14</v>
      </c>
      <c r="GH17" s="15" t="s">
        <v>379</v>
      </c>
      <c r="GI17" s="252">
        <f t="shared" si="60"/>
        <v>4.0269079999999997</v>
      </c>
      <c r="GJ17" s="252">
        <f t="shared" si="61"/>
        <v>1.4468529999999999</v>
      </c>
      <c r="GK17" s="252">
        <f t="shared" si="62"/>
        <v>1.083788</v>
      </c>
      <c r="GL17" s="252">
        <f t="shared" si="63"/>
        <v>0.25434200000000001</v>
      </c>
      <c r="GM17" s="252">
        <f t="shared" si="64"/>
        <v>0.17871999999999999</v>
      </c>
      <c r="GN17" s="252">
        <f t="shared" si="65"/>
        <v>0.669462</v>
      </c>
      <c r="GO17" s="252">
        <f t="shared" si="66"/>
        <v>1.3023579999999999</v>
      </c>
      <c r="GP17" s="252">
        <f t="shared" si="67"/>
        <v>8.9624299999999995</v>
      </c>
      <c r="GQ17" s="845">
        <f t="shared" si="90"/>
        <v>5538933</v>
      </c>
      <c r="GR17" s="616"/>
      <c r="GS17" s="605"/>
      <c r="GT17" s="15"/>
      <c r="GU17" s="247">
        <f t="shared" si="91"/>
        <v>14</v>
      </c>
      <c r="GV17" s="675">
        <f t="shared" si="68"/>
        <v>14</v>
      </c>
      <c r="GW17" s="15" t="s">
        <v>379</v>
      </c>
      <c r="GX17" s="231" t="s">
        <v>360</v>
      </c>
      <c r="GY17" s="270">
        <f t="shared" si="69"/>
        <v>496422.98360399355</v>
      </c>
      <c r="GZ17" s="365">
        <f t="shared" si="70"/>
        <v>5538933</v>
      </c>
      <c r="HA17" s="252">
        <f t="shared" si="92"/>
        <v>8.9624299999999995</v>
      </c>
      <c r="HB17" s="256">
        <f t="shared" si="71"/>
        <v>496422.99287189997</v>
      </c>
      <c r="HC17" s="657">
        <f t="shared" si="72"/>
        <v>9.2679064255207777E-3</v>
      </c>
      <c r="HD17" s="657"/>
      <c r="HE17" s="605"/>
      <c r="HF17" s="15"/>
      <c r="HG17" s="657"/>
      <c r="HH17" s="657"/>
      <c r="HI17" s="657"/>
      <c r="HJ17" s="657"/>
      <c r="HK17" s="657"/>
      <c r="HL17" s="657"/>
      <c r="HM17" s="657"/>
      <c r="HN17" s="605"/>
      <c r="HO17" s="15"/>
      <c r="HP17" s="593">
        <f>+HP16+1</f>
        <v>14</v>
      </c>
      <c r="HQ17" s="694">
        <f t="shared" si="73"/>
        <v>14</v>
      </c>
      <c r="HR17" s="15" t="s">
        <v>379</v>
      </c>
      <c r="HS17" s="845">
        <f t="shared" si="93"/>
        <v>5538933</v>
      </c>
      <c r="HT17" s="695">
        <f t="shared" si="94"/>
        <v>8.9624299999999995</v>
      </c>
      <c r="HU17" s="695">
        <v>6.8481969999999999</v>
      </c>
      <c r="HV17" s="672">
        <f t="shared" si="95"/>
        <v>0.30872841420887864</v>
      </c>
      <c r="HW17" s="695">
        <f t="shared" si="96"/>
        <v>2.1142329999999996</v>
      </c>
      <c r="HX17" s="673">
        <v>10</v>
      </c>
      <c r="HY17" s="15"/>
      <c r="HZ17" s="60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605"/>
      <c r="IN17" s="15"/>
      <c r="IO17" s="593">
        <v>14</v>
      </c>
      <c r="IP17" s="694">
        <v>14</v>
      </c>
      <c r="IQ17" s="15" t="s">
        <v>379</v>
      </c>
      <c r="IR17" s="696">
        <f t="shared" si="97"/>
        <v>496422.98360399355</v>
      </c>
      <c r="IS17" s="697">
        <f t="shared" si="97"/>
        <v>5538933</v>
      </c>
      <c r="IT17" s="698">
        <f t="shared" si="97"/>
        <v>8.9624299999999995</v>
      </c>
      <c r="IU17" s="365">
        <v>0</v>
      </c>
      <c r="IV17" s="365">
        <f t="shared" si="99"/>
        <v>5538933</v>
      </c>
      <c r="IW17" s="696">
        <f t="shared" si="100"/>
        <v>0</v>
      </c>
      <c r="IX17" s="696">
        <f t="shared" si="101"/>
        <v>496422.98360399355</v>
      </c>
      <c r="IY17" s="556">
        <f>IT17</f>
        <v>8.9624299999999995</v>
      </c>
      <c r="IZ17" s="699">
        <f t="shared" ref="IZ17" si="126">IY17</f>
        <v>8.9624299999999995</v>
      </c>
      <c r="JA17" s="696">
        <f t="shared" si="104"/>
        <v>496422.99287189997</v>
      </c>
      <c r="JB17" s="700">
        <f t="shared" si="105"/>
        <v>0</v>
      </c>
      <c r="JC17" s="15"/>
      <c r="JD17" s="605"/>
      <c r="JE17" s="15"/>
      <c r="JF17" s="593">
        <f>+JF16+1</f>
        <v>14</v>
      </c>
      <c r="JG17" s="694">
        <f t="shared" si="74"/>
        <v>14</v>
      </c>
      <c r="JH17" s="15" t="s">
        <v>379</v>
      </c>
      <c r="JI17" s="845">
        <f t="shared" si="106"/>
        <v>5538933</v>
      </c>
      <c r="JJ17" s="695">
        <f t="shared" si="107"/>
        <v>8.9624299999999995</v>
      </c>
      <c r="JK17" s="695">
        <v>6.8479999999999999</v>
      </c>
      <c r="JL17" s="672">
        <f t="shared" si="125"/>
        <v>0.30876606308411203</v>
      </c>
      <c r="JM17" s="695">
        <f t="shared" si="109"/>
        <v>2.1144299999999996</v>
      </c>
      <c r="JN17" s="673">
        <v>10</v>
      </c>
      <c r="JO17" s="15"/>
      <c r="JP17" s="15"/>
      <c r="JQ17" s="605"/>
      <c r="JR17" s="15"/>
      <c r="JS17" s="845">
        <v>4724676</v>
      </c>
      <c r="JT17" s="695">
        <v>9.0832080000000008</v>
      </c>
      <c r="JU17" s="850">
        <f t="shared" si="110"/>
        <v>-814257</v>
      </c>
      <c r="JV17" s="851">
        <f t="shared" si="111"/>
        <v>-0.12077800000000138</v>
      </c>
    </row>
    <row r="18" spans="1:282" x14ac:dyDescent="0.3">
      <c r="A18" s="15"/>
      <c r="B18" s="15"/>
      <c r="C18" s="15"/>
      <c r="D18" s="15"/>
      <c r="E18" s="15"/>
      <c r="F18" s="15"/>
      <c r="G18" s="605"/>
      <c r="H18" s="15"/>
      <c r="I18" s="628">
        <f t="shared" si="112"/>
        <v>15</v>
      </c>
      <c r="J18" s="632">
        <f t="shared" si="1"/>
        <v>15</v>
      </c>
      <c r="K18" s="402" t="s">
        <v>380</v>
      </c>
      <c r="L18" s="842">
        <v>107711298.7627901</v>
      </c>
      <c r="M18" s="634">
        <f t="shared" si="2"/>
        <v>4.9317996926543553E-2</v>
      </c>
      <c r="N18" s="633">
        <v>1706.6844413665742</v>
      </c>
      <c r="O18" s="633">
        <f t="shared" si="75"/>
        <v>63111.431821891834</v>
      </c>
      <c r="P18" s="634">
        <f t="shared" si="3"/>
        <v>3.746243629648191E-2</v>
      </c>
      <c r="Q18" s="635" t="s">
        <v>355</v>
      </c>
      <c r="R18" s="15"/>
      <c r="S18" s="605"/>
      <c r="T18" s="15"/>
      <c r="U18" s="636">
        <f t="shared" si="113"/>
        <v>15</v>
      </c>
      <c r="V18" s="637">
        <f t="shared" si="4"/>
        <v>15</v>
      </c>
      <c r="W18" s="402" t="s">
        <v>380</v>
      </c>
      <c r="X18" s="290">
        <f t="shared" si="76"/>
        <v>5629007.8559384849</v>
      </c>
      <c r="Y18" s="634">
        <f t="shared" si="5"/>
        <v>5.289576464179354E-2</v>
      </c>
      <c r="Z18" s="15"/>
      <c r="AA18" s="605"/>
      <c r="AB18" s="15"/>
      <c r="AC18" s="636">
        <f t="shared" si="114"/>
        <v>15</v>
      </c>
      <c r="AD18" s="638">
        <v>15</v>
      </c>
      <c r="AE18" s="639" t="s">
        <v>380</v>
      </c>
      <c r="AF18" s="640">
        <v>3.79</v>
      </c>
      <c r="AG18" s="15"/>
      <c r="AH18" s="605"/>
      <c r="AI18" s="15"/>
      <c r="AJ18" s="15"/>
      <c r="AK18" s="15"/>
      <c r="AL18" s="15"/>
      <c r="AM18" s="15"/>
      <c r="AN18" s="605"/>
      <c r="AO18" s="15"/>
      <c r="AP18" s="636">
        <f t="shared" si="78"/>
        <v>15</v>
      </c>
      <c r="AQ18" s="645">
        <f t="shared" si="6"/>
        <v>15</v>
      </c>
      <c r="AR18" s="402" t="s">
        <v>380</v>
      </c>
      <c r="AS18" s="402">
        <f t="shared" si="7"/>
        <v>3.79</v>
      </c>
      <c r="AT18" s="845">
        <f t="shared" si="79"/>
        <v>107711298.7627901</v>
      </c>
      <c r="AU18" s="646">
        <f t="shared" si="115"/>
        <v>113396.06175304846</v>
      </c>
      <c r="AV18" s="647">
        <f t="shared" si="8"/>
        <v>119292.30533506861</v>
      </c>
      <c r="AW18" s="648">
        <f t="shared" si="9"/>
        <v>25.757631311903779</v>
      </c>
      <c r="AX18" s="290">
        <f>AV18*AW18</f>
        <v>3072687.2191677494</v>
      </c>
      <c r="AY18" s="634">
        <f t="shared" si="80"/>
        <v>5.9627766966200077E-2</v>
      </c>
      <c r="AZ18" s="649">
        <f t="shared" si="10"/>
        <v>2.852706</v>
      </c>
      <c r="BA18" s="15"/>
      <c r="BB18" s="605"/>
      <c r="BC18" s="15"/>
      <c r="BD18" s="15"/>
      <c r="BE18" s="15"/>
      <c r="BF18" s="15"/>
      <c r="BG18" s="15"/>
      <c r="BH18" s="15"/>
      <c r="BI18" s="605"/>
      <c r="BJ18" s="15"/>
      <c r="BK18" s="628">
        <f t="shared" si="116"/>
        <v>15</v>
      </c>
      <c r="BL18" s="635">
        <f t="shared" si="11"/>
        <v>15</v>
      </c>
      <c r="BM18" s="402" t="s">
        <v>380</v>
      </c>
      <c r="BN18" s="634">
        <f t="shared" si="81"/>
        <v>5.9627766966200077E-2</v>
      </c>
      <c r="BO18" s="290">
        <f t="shared" si="82"/>
        <v>696126.8561189702</v>
      </c>
      <c r="BP18" s="634">
        <f t="shared" si="83"/>
        <v>4.9317996926543553E-2</v>
      </c>
      <c r="BQ18" s="290">
        <f t="shared" si="84"/>
        <v>575765.0151484058</v>
      </c>
      <c r="BR18" s="650">
        <f t="shared" si="12"/>
        <v>1271891.871267376</v>
      </c>
      <c r="BS18" s="649">
        <f t="shared" si="13"/>
        <v>1.1808339999999999</v>
      </c>
      <c r="BT18" s="15"/>
      <c r="BU18" s="605"/>
      <c r="BV18" s="10"/>
      <c r="BW18" s="191"/>
      <c r="BX18" s="191"/>
      <c r="BY18" s="191"/>
      <c r="BZ18" s="191"/>
      <c r="CA18" s="191"/>
      <c r="CB18" s="191"/>
      <c r="CC18" s="191"/>
      <c r="CD18" s="191"/>
      <c r="CE18" s="15"/>
      <c r="CF18" s="605"/>
      <c r="CG18" s="15"/>
      <c r="CH18" s="628">
        <f t="shared" si="117"/>
        <v>15</v>
      </c>
      <c r="CI18" s="638">
        <f t="shared" si="15"/>
        <v>15</v>
      </c>
      <c r="CJ18" s="402" t="s">
        <v>380</v>
      </c>
      <c r="CK18" s="634">
        <f t="shared" si="16"/>
        <v>4.9317996926543553E-2</v>
      </c>
      <c r="CL18" s="290">
        <f t="shared" si="17"/>
        <v>263217.94856826786</v>
      </c>
      <c r="CM18" s="634">
        <f t="shared" si="18"/>
        <v>3.746243629648191E-2</v>
      </c>
      <c r="CN18" s="290">
        <f t="shared" si="19"/>
        <v>642076.60663136793</v>
      </c>
      <c r="CO18" s="290">
        <f t="shared" si="20"/>
        <v>905294.5551996358</v>
      </c>
      <c r="CP18" s="634">
        <f t="shared" si="21"/>
        <v>4.0277615252462234E-2</v>
      </c>
      <c r="CQ18" s="649">
        <f t="shared" si="22"/>
        <v>0.84048199999999995</v>
      </c>
      <c r="CR18" s="15"/>
      <c r="CS18" s="60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0"/>
      <c r="DE18" s="605"/>
      <c r="DF18" s="15"/>
      <c r="DG18" s="636">
        <f t="shared" si="118"/>
        <v>15</v>
      </c>
      <c r="DH18" s="654">
        <f t="shared" si="24"/>
        <v>15</v>
      </c>
      <c r="DI18" s="402" t="s">
        <v>380</v>
      </c>
      <c r="DJ18" s="634">
        <f t="shared" si="25"/>
        <v>4.0277615252462234E-2</v>
      </c>
      <c r="DK18" s="290">
        <f t="shared" si="86"/>
        <v>2364.6965859480129</v>
      </c>
      <c r="DL18" s="634">
        <f t="shared" si="26"/>
        <v>3.746243629648191E-2</v>
      </c>
      <c r="DM18" s="290">
        <f t="shared" si="27"/>
        <v>75561.914667398843</v>
      </c>
      <c r="DN18" s="634">
        <f t="shared" si="28"/>
        <v>4.9317996926543553E-2</v>
      </c>
      <c r="DO18" s="290">
        <f t="shared" si="29"/>
        <v>164502.50287244923</v>
      </c>
      <c r="DP18" s="290">
        <f t="shared" si="87"/>
        <v>242429.11412579607</v>
      </c>
      <c r="DQ18" s="634">
        <f t="shared" si="30"/>
        <v>4.4800846627854475E-2</v>
      </c>
      <c r="DR18" s="649">
        <f t="shared" si="31"/>
        <v>0.225073</v>
      </c>
      <c r="DS18" s="15"/>
      <c r="DT18" s="605"/>
      <c r="DU18" s="15"/>
      <c r="DV18" s="636">
        <f t="shared" si="119"/>
        <v>15</v>
      </c>
      <c r="DW18" s="654">
        <f t="shared" si="32"/>
        <v>15</v>
      </c>
      <c r="DX18" s="402" t="s">
        <v>380</v>
      </c>
      <c r="DY18" s="634">
        <f t="shared" si="33"/>
        <v>3.746243629648191E-2</v>
      </c>
      <c r="DZ18" s="290">
        <f t="shared" si="34"/>
        <v>136705.0961779283</v>
      </c>
      <c r="EA18" s="649">
        <f t="shared" si="35"/>
        <v>0.126918</v>
      </c>
      <c r="EB18" s="15"/>
      <c r="EC18" s="605"/>
      <c r="ED18" s="15"/>
      <c r="EE18" s="15"/>
      <c r="EF18" s="15"/>
      <c r="EG18" s="15"/>
      <c r="EH18" s="15"/>
      <c r="EI18" s="15"/>
      <c r="EJ18" s="15"/>
      <c r="EK18" s="605"/>
      <c r="EL18" s="15"/>
      <c r="EM18" s="636">
        <f t="shared" si="120"/>
        <v>15</v>
      </c>
      <c r="EN18" s="654">
        <f t="shared" si="36"/>
        <v>15</v>
      </c>
      <c r="EO18" s="402" t="s">
        <v>380</v>
      </c>
      <c r="EP18" s="634">
        <f t="shared" si="37"/>
        <v>5.289576464179354E-2</v>
      </c>
      <c r="EQ18" s="290">
        <f t="shared" si="38"/>
        <v>381458.77500329883</v>
      </c>
      <c r="ER18" s="634">
        <f t="shared" si="39"/>
        <v>4.0277615252462234E-2</v>
      </c>
      <c r="ES18" s="290">
        <f t="shared" si="40"/>
        <v>47887.0788313089</v>
      </c>
      <c r="ET18" s="634">
        <f t="shared" si="41"/>
        <v>4.9317996926543553E-2</v>
      </c>
      <c r="EU18" s="290">
        <f t="shared" si="42"/>
        <v>149075.96107459106</v>
      </c>
      <c r="EV18" s="290">
        <f t="shared" si="43"/>
        <v>578421.81490919879</v>
      </c>
      <c r="EW18" s="634">
        <f t="shared" si="44"/>
        <v>5.063573686818347E-2</v>
      </c>
      <c r="EX18" s="649">
        <f t="shared" si="45"/>
        <v>0.53701100000000002</v>
      </c>
      <c r="EY18" s="15"/>
      <c r="EZ18" s="605"/>
      <c r="FA18" s="15"/>
      <c r="FB18" s="15"/>
      <c r="FC18" s="15"/>
      <c r="FD18" s="15"/>
      <c r="FE18" s="15"/>
      <c r="FF18" s="605"/>
      <c r="FG18" s="15"/>
      <c r="FH18" s="636">
        <f t="shared" si="121"/>
        <v>15</v>
      </c>
      <c r="FI18" s="637">
        <f t="shared" si="46"/>
        <v>15</v>
      </c>
      <c r="FJ18" s="402" t="s">
        <v>380</v>
      </c>
      <c r="FK18" s="634">
        <f t="shared" si="47"/>
        <v>5.289576464179354E-2</v>
      </c>
      <c r="FL18" s="290">
        <f t="shared" si="48"/>
        <v>1048689.7187955251</v>
      </c>
      <c r="FM18" s="649">
        <f t="shared" si="49"/>
        <v>0.97361200000000003</v>
      </c>
      <c r="FN18" s="15"/>
      <c r="FO18" s="605"/>
      <c r="FP18" s="15"/>
      <c r="FQ18" s="628">
        <v>15</v>
      </c>
      <c r="FR18" s="637">
        <v>15</v>
      </c>
      <c r="FS18" s="402" t="s">
        <v>380</v>
      </c>
      <c r="FT18" s="290">
        <f t="shared" si="50"/>
        <v>3072687.2191677494</v>
      </c>
      <c r="FU18" s="290">
        <f t="shared" si="51"/>
        <v>1271891.871267376</v>
      </c>
      <c r="FV18" s="290">
        <f t="shared" si="52"/>
        <v>905294.5551996358</v>
      </c>
      <c r="FW18" s="290">
        <f t="shared" si="53"/>
        <v>242429.11412579607</v>
      </c>
      <c r="FX18" s="290">
        <f t="shared" si="54"/>
        <v>136705.0961779283</v>
      </c>
      <c r="FY18" s="290">
        <f t="shared" si="55"/>
        <v>578421.81490919879</v>
      </c>
      <c r="FZ18" s="290">
        <f t="shared" si="56"/>
        <v>1048689.7187955251</v>
      </c>
      <c r="GA18" s="290">
        <f t="shared" si="57"/>
        <v>7256119.3896432091</v>
      </c>
      <c r="GB18" s="655">
        <f t="shared" si="58"/>
        <v>6.736637</v>
      </c>
      <c r="GC18" s="15"/>
      <c r="GD18" s="605"/>
      <c r="GE18" s="15"/>
      <c r="GF18" s="636">
        <f t="shared" si="89"/>
        <v>15</v>
      </c>
      <c r="GG18" s="637">
        <f t="shared" si="59"/>
        <v>15</v>
      </c>
      <c r="GH18" s="402" t="s">
        <v>380</v>
      </c>
      <c r="GI18" s="649">
        <f t="shared" si="60"/>
        <v>2.852706</v>
      </c>
      <c r="GJ18" s="649">
        <f t="shared" si="61"/>
        <v>1.1808339999999999</v>
      </c>
      <c r="GK18" s="649">
        <f t="shared" si="62"/>
        <v>0.84048199999999995</v>
      </c>
      <c r="GL18" s="649">
        <f t="shared" si="63"/>
        <v>0.225073</v>
      </c>
      <c r="GM18" s="649">
        <f t="shared" si="64"/>
        <v>0.126918</v>
      </c>
      <c r="GN18" s="649">
        <f t="shared" si="65"/>
        <v>0.53701100000000002</v>
      </c>
      <c r="GO18" s="649">
        <f t="shared" si="66"/>
        <v>0.97361200000000003</v>
      </c>
      <c r="GP18" s="649">
        <f t="shared" si="67"/>
        <v>6.736637</v>
      </c>
      <c r="GQ18" s="845">
        <f t="shared" si="90"/>
        <v>107711298.7627901</v>
      </c>
      <c r="GR18" s="616"/>
      <c r="GS18" s="605"/>
      <c r="GT18" s="15"/>
      <c r="GU18" s="628">
        <f t="shared" si="91"/>
        <v>15</v>
      </c>
      <c r="GV18" s="637">
        <f t="shared" si="68"/>
        <v>15</v>
      </c>
      <c r="GW18" s="402" t="s">
        <v>380</v>
      </c>
      <c r="GX18" s="635" t="s">
        <v>355</v>
      </c>
      <c r="GY18" s="290">
        <f t="shared" si="69"/>
        <v>7256119.3896432091</v>
      </c>
      <c r="GZ18" s="633">
        <f t="shared" si="70"/>
        <v>107711298.7627901</v>
      </c>
      <c r="HA18" s="649">
        <f t="shared" si="92"/>
        <v>6.736637</v>
      </c>
      <c r="HB18" s="290">
        <f t="shared" si="71"/>
        <v>7256119.2056346592</v>
      </c>
      <c r="HC18" s="656">
        <f t="shared" si="72"/>
        <v>-0.18400854989886284</v>
      </c>
      <c r="HD18" s="657"/>
      <c r="HE18" s="605"/>
      <c r="HF18" s="15"/>
      <c r="HG18" s="657"/>
      <c r="HH18" s="657"/>
      <c r="HI18" s="657"/>
      <c r="HJ18" s="657"/>
      <c r="HK18" s="657"/>
      <c r="HL18" s="657"/>
      <c r="HM18" s="657"/>
      <c r="HN18" s="605"/>
      <c r="HO18" s="15"/>
      <c r="HP18" s="636">
        <f t="shared" si="122"/>
        <v>15</v>
      </c>
      <c r="HQ18" s="660">
        <f t="shared" si="73"/>
        <v>15</v>
      </c>
      <c r="HR18" s="402" t="s">
        <v>380</v>
      </c>
      <c r="HS18" s="845">
        <f t="shared" si="93"/>
        <v>107711298.7627901</v>
      </c>
      <c r="HT18" s="661">
        <f t="shared" si="94"/>
        <v>6.736637</v>
      </c>
      <c r="HU18" s="661">
        <v>5.2075250000000004</v>
      </c>
      <c r="HV18" s="630">
        <f t="shared" si="95"/>
        <v>0.29363507616382045</v>
      </c>
      <c r="HW18" s="661">
        <f t="shared" si="96"/>
        <v>1.5291119999999996</v>
      </c>
      <c r="HX18" s="631">
        <v>10</v>
      </c>
      <c r="HY18" s="15"/>
      <c r="HZ18" s="60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605"/>
      <c r="IN18" s="15"/>
      <c r="IO18" s="636">
        <v>15</v>
      </c>
      <c r="IP18" s="660">
        <v>15</v>
      </c>
      <c r="IQ18" s="402" t="s">
        <v>380</v>
      </c>
      <c r="IR18" s="667">
        <f t="shared" si="97"/>
        <v>7256119.3896432091</v>
      </c>
      <c r="IS18" s="668">
        <f t="shared" si="97"/>
        <v>107711298.7627901</v>
      </c>
      <c r="IT18" s="669">
        <f t="shared" si="97"/>
        <v>6.736637</v>
      </c>
      <c r="IU18" s="633">
        <f t="shared" si="98"/>
        <v>16089751.527536958</v>
      </c>
      <c r="IV18" s="633">
        <f t="shared" si="99"/>
        <v>91621547.23525314</v>
      </c>
      <c r="IW18" s="667">
        <f t="shared" si="100"/>
        <v>241346.27291305436</v>
      </c>
      <c r="IX18" s="667">
        <f>IR18-IW18</f>
        <v>7014773.1167301545</v>
      </c>
      <c r="IY18" s="670">
        <f t="shared" si="102"/>
        <v>6.5125694307879565</v>
      </c>
      <c r="IZ18" s="670">
        <f>IY18+1.5</f>
        <v>8.0125694307879556</v>
      </c>
      <c r="JA18" s="667">
        <f>(IY18*IV18+IZ18*IU18)/100</f>
        <v>7256119.3896432091</v>
      </c>
      <c r="JB18" s="655">
        <f>IT18-IY18</f>
        <v>0.22406756921204352</v>
      </c>
      <c r="JC18" s="15"/>
      <c r="JD18" s="605"/>
      <c r="JE18" s="15"/>
      <c r="JF18" s="636">
        <f t="shared" si="123"/>
        <v>15</v>
      </c>
      <c r="JG18" s="660">
        <f t="shared" si="74"/>
        <v>15</v>
      </c>
      <c r="JH18" s="402" t="s">
        <v>380</v>
      </c>
      <c r="JI18" s="845">
        <f t="shared" si="106"/>
        <v>107711298.7627901</v>
      </c>
      <c r="JJ18" s="661">
        <f t="shared" si="107"/>
        <v>6.5125694307879565</v>
      </c>
      <c r="JK18" s="661">
        <v>4.9729999999999999</v>
      </c>
      <c r="JL18" s="630">
        <f t="shared" si="125"/>
        <v>0.3095856486603572</v>
      </c>
      <c r="JM18" s="661">
        <f t="shared" si="109"/>
        <v>1.5395694307879566</v>
      </c>
      <c r="JN18" s="631">
        <v>10</v>
      </c>
      <c r="JO18" s="15"/>
      <c r="JP18" s="15"/>
      <c r="JQ18" s="605"/>
      <c r="JR18" s="15"/>
      <c r="JS18" s="845">
        <v>92578509</v>
      </c>
      <c r="JT18" s="661">
        <v>6.5996512890865748</v>
      </c>
      <c r="JU18" s="850">
        <f t="shared" si="110"/>
        <v>-15132789.762790099</v>
      </c>
      <c r="JV18" s="851">
        <f t="shared" si="111"/>
        <v>-8.7081858298618364E-2</v>
      </c>
    </row>
    <row r="19" spans="1:282" x14ac:dyDescent="0.3">
      <c r="A19" s="15"/>
      <c r="B19" s="16"/>
      <c r="C19" s="15"/>
      <c r="D19" s="15"/>
      <c r="E19" s="15"/>
      <c r="F19" s="15"/>
      <c r="G19" s="605"/>
      <c r="H19" s="15"/>
      <c r="I19" s="247">
        <f t="shared" si="112"/>
        <v>16</v>
      </c>
      <c r="J19" s="674">
        <f t="shared" si="1"/>
        <v>16</v>
      </c>
      <c r="K19" s="15" t="s">
        <v>381</v>
      </c>
      <c r="L19" s="842">
        <v>10950967.93051894</v>
      </c>
      <c r="M19" s="564">
        <f t="shared" si="2"/>
        <v>5.0141425174847661E-3</v>
      </c>
      <c r="N19" s="365">
        <v>296.75837459544687</v>
      </c>
      <c r="O19" s="365">
        <f t="shared" si="75"/>
        <v>36901.96762078828</v>
      </c>
      <c r="P19" s="564">
        <f t="shared" si="3"/>
        <v>2.1904709991527788E-2</v>
      </c>
      <c r="Q19" s="231" t="s">
        <v>355</v>
      </c>
      <c r="R19" s="15"/>
      <c r="S19" s="605"/>
      <c r="T19" s="15"/>
      <c r="U19" s="593">
        <f t="shared" si="113"/>
        <v>16</v>
      </c>
      <c r="V19" s="675">
        <f t="shared" si="4"/>
        <v>16</v>
      </c>
      <c r="W19" s="15" t="s">
        <v>381</v>
      </c>
      <c r="X19" s="270">
        <f t="shared" si="76"/>
        <v>1566114.3258291166</v>
      </c>
      <c r="Y19" s="564">
        <f t="shared" si="5"/>
        <v>1.4716770148722177E-2</v>
      </c>
      <c r="Z19" s="15"/>
      <c r="AA19" s="605"/>
      <c r="AB19" s="15"/>
      <c r="AC19" s="593">
        <f t="shared" si="114"/>
        <v>16</v>
      </c>
      <c r="AD19" s="74">
        <v>16</v>
      </c>
      <c r="AE19" s="258" t="s">
        <v>381</v>
      </c>
      <c r="AF19" s="280">
        <v>9.5299999999999994</v>
      </c>
      <c r="AG19" s="15"/>
      <c r="AH19" s="605"/>
      <c r="AI19" s="15"/>
      <c r="AJ19" s="15"/>
      <c r="AK19" s="15"/>
      <c r="AL19" s="15"/>
      <c r="AM19" s="15"/>
      <c r="AN19" s="605"/>
      <c r="AO19" s="15"/>
      <c r="AP19" s="593">
        <f t="shared" si="78"/>
        <v>16</v>
      </c>
      <c r="AQ19" s="678">
        <f t="shared" si="6"/>
        <v>16</v>
      </c>
      <c r="AR19" s="15" t="s">
        <v>381</v>
      </c>
      <c r="AS19" s="15">
        <f t="shared" si="7"/>
        <v>9.5299999999999994</v>
      </c>
      <c r="AT19" s="845">
        <f t="shared" si="79"/>
        <v>10950967.93051894</v>
      </c>
      <c r="AU19" s="679">
        <f t="shared" si="115"/>
        <v>28989.645660512637</v>
      </c>
      <c r="AV19" s="680">
        <f t="shared" si="8"/>
        <v>30497.017341048453</v>
      </c>
      <c r="AW19" s="681">
        <f t="shared" si="9"/>
        <v>25.757631311903779</v>
      </c>
      <c r="AX19" s="270">
        <f t="shared" si="124"/>
        <v>785530.92878346215</v>
      </c>
      <c r="AY19" s="564">
        <f t="shared" si="80"/>
        <v>1.5243808375305333E-2</v>
      </c>
      <c r="AZ19" s="682">
        <f t="shared" si="10"/>
        <v>7.1731639999999999</v>
      </c>
      <c r="BA19" s="15"/>
      <c r="BB19" s="605"/>
      <c r="BC19" s="15"/>
      <c r="BD19" s="15"/>
      <c r="BE19" s="15"/>
      <c r="BF19" s="15"/>
      <c r="BG19" s="15"/>
      <c r="BH19" s="15"/>
      <c r="BI19" s="605"/>
      <c r="BJ19" s="15"/>
      <c r="BK19" s="247">
        <f t="shared" si="116"/>
        <v>16</v>
      </c>
      <c r="BL19" s="231">
        <f t="shared" si="11"/>
        <v>16</v>
      </c>
      <c r="BM19" s="15" t="s">
        <v>381</v>
      </c>
      <c r="BN19" s="564">
        <f t="shared" si="81"/>
        <v>1.5243808375305333E-2</v>
      </c>
      <c r="BO19" s="270">
        <f t="shared" si="82"/>
        <v>177964.47761655258</v>
      </c>
      <c r="BP19" s="564">
        <f t="shared" si="83"/>
        <v>5.0141425174847661E-3</v>
      </c>
      <c r="BQ19" s="270">
        <f t="shared" si="84"/>
        <v>58537.816262810957</v>
      </c>
      <c r="BR19" s="685">
        <f t="shared" si="12"/>
        <v>236502.29387936354</v>
      </c>
      <c r="BS19" s="682">
        <f t="shared" si="13"/>
        <v>2.1596470000000001</v>
      </c>
      <c r="BT19" s="15"/>
      <c r="BU19" s="605"/>
      <c r="BV19" s="10"/>
      <c r="BW19" s="191"/>
      <c r="BX19" s="191"/>
      <c r="BY19" s="191"/>
      <c r="BZ19" s="191"/>
      <c r="CA19" s="191"/>
      <c r="CB19" s="191"/>
      <c r="CC19" s="191"/>
      <c r="CD19" s="191"/>
      <c r="CE19" s="15"/>
      <c r="CF19" s="605"/>
      <c r="CG19" s="15"/>
      <c r="CH19" s="247">
        <f t="shared" si="117"/>
        <v>16</v>
      </c>
      <c r="CI19" s="74">
        <f t="shared" si="15"/>
        <v>16</v>
      </c>
      <c r="CJ19" s="15" t="s">
        <v>381</v>
      </c>
      <c r="CK19" s="254">
        <f t="shared" si="16"/>
        <v>5.0141425174847661E-3</v>
      </c>
      <c r="CL19" s="256">
        <f t="shared" si="17"/>
        <v>26761.271534345935</v>
      </c>
      <c r="CM19" s="254">
        <f t="shared" si="18"/>
        <v>2.1904709991527788E-2</v>
      </c>
      <c r="CN19" s="256">
        <f t="shared" si="19"/>
        <v>375429.45016432839</v>
      </c>
      <c r="CO19" s="256">
        <f t="shared" si="20"/>
        <v>402190.72169867432</v>
      </c>
      <c r="CP19" s="254">
        <f t="shared" si="21"/>
        <v>1.7893936347730545E-2</v>
      </c>
      <c r="CQ19" s="252">
        <f t="shared" si="22"/>
        <v>3.67265</v>
      </c>
      <c r="CR19" s="15"/>
      <c r="CS19" s="60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0"/>
      <c r="DE19" s="605"/>
      <c r="DF19" s="15"/>
      <c r="DG19" s="593">
        <f t="shared" si="118"/>
        <v>16</v>
      </c>
      <c r="DH19" s="689">
        <f t="shared" si="24"/>
        <v>16</v>
      </c>
      <c r="DI19" s="15" t="s">
        <v>381</v>
      </c>
      <c r="DJ19" s="254">
        <f t="shared" si="25"/>
        <v>1.7893936347730545E-2</v>
      </c>
      <c r="DK19" s="256">
        <f t="shared" si="86"/>
        <v>1050.5520231380324</v>
      </c>
      <c r="DL19" s="254">
        <f t="shared" si="26"/>
        <v>2.1904709991527788E-2</v>
      </c>
      <c r="DM19" s="256">
        <f t="shared" si="27"/>
        <v>44181.905685332524</v>
      </c>
      <c r="DN19" s="254">
        <f t="shared" si="28"/>
        <v>5.0141425174847661E-3</v>
      </c>
      <c r="DO19" s="256">
        <f t="shared" si="29"/>
        <v>16724.908659894681</v>
      </c>
      <c r="DP19" s="256">
        <f t="shared" si="87"/>
        <v>61957.366368365234</v>
      </c>
      <c r="DQ19" s="254">
        <f t="shared" si="30"/>
        <v>1.1449707590378734E-2</v>
      </c>
      <c r="DR19" s="252">
        <f t="shared" si="31"/>
        <v>0.56577100000000002</v>
      </c>
      <c r="DS19" s="15"/>
      <c r="DT19" s="605"/>
      <c r="DU19" s="15"/>
      <c r="DV19" s="593">
        <f t="shared" si="119"/>
        <v>16</v>
      </c>
      <c r="DW19" s="689">
        <f t="shared" si="32"/>
        <v>16</v>
      </c>
      <c r="DX19" s="15" t="s">
        <v>381</v>
      </c>
      <c r="DY19" s="254">
        <f t="shared" si="33"/>
        <v>2.1904709991527788E-2</v>
      </c>
      <c r="DZ19" s="256">
        <f t="shared" si="34"/>
        <v>79933.015099251425</v>
      </c>
      <c r="EA19" s="252">
        <f t="shared" si="35"/>
        <v>0.72991700000000004</v>
      </c>
      <c r="EB19" s="15"/>
      <c r="EC19" s="605"/>
      <c r="ED19" s="15"/>
      <c r="EE19" s="15"/>
      <c r="EF19" s="15"/>
      <c r="EG19" s="15"/>
      <c r="EH19" s="15"/>
      <c r="EI19" s="15"/>
      <c r="EJ19" s="15"/>
      <c r="EK19" s="605"/>
      <c r="EL19" s="15"/>
      <c r="EM19" s="593">
        <f t="shared" si="120"/>
        <v>16</v>
      </c>
      <c r="EN19" s="689">
        <f t="shared" si="36"/>
        <v>16</v>
      </c>
      <c r="EO19" s="15" t="s">
        <v>381</v>
      </c>
      <c r="EP19" s="254">
        <f t="shared" si="37"/>
        <v>1.4716770148722177E-2</v>
      </c>
      <c r="EQ19" s="256">
        <f t="shared" si="38"/>
        <v>106130.25732689984</v>
      </c>
      <c r="ER19" s="254">
        <f t="shared" si="39"/>
        <v>1.7893936347730545E-2</v>
      </c>
      <c r="ES19" s="256">
        <f t="shared" si="40"/>
        <v>21274.554988302425</v>
      </c>
      <c r="ET19" s="254">
        <f t="shared" si="41"/>
        <v>5.0141425174847661E-3</v>
      </c>
      <c r="EU19" s="256">
        <f t="shared" si="42"/>
        <v>15156.497857614808</v>
      </c>
      <c r="EV19" s="256">
        <f t="shared" si="43"/>
        <v>142561.31017281706</v>
      </c>
      <c r="EW19" s="254">
        <f t="shared" si="44"/>
        <v>1.247998744761632E-2</v>
      </c>
      <c r="EX19" s="252">
        <f t="shared" si="45"/>
        <v>1.3018149999999999</v>
      </c>
      <c r="EY19" s="15"/>
      <c r="EZ19" s="605"/>
      <c r="FA19" s="15"/>
      <c r="FB19" s="15"/>
      <c r="FC19" s="15"/>
      <c r="FD19" s="15"/>
      <c r="FE19" s="15"/>
      <c r="FF19" s="605"/>
      <c r="FG19" s="15"/>
      <c r="FH19" s="593">
        <f t="shared" si="121"/>
        <v>16</v>
      </c>
      <c r="FI19" s="675">
        <f t="shared" si="46"/>
        <v>16</v>
      </c>
      <c r="FJ19" s="15" t="s">
        <v>381</v>
      </c>
      <c r="FK19" s="254">
        <f t="shared" si="47"/>
        <v>1.4716770148722177E-2</v>
      </c>
      <c r="FL19" s="256">
        <f t="shared" si="48"/>
        <v>291768.64449082554</v>
      </c>
      <c r="FM19" s="252">
        <f t="shared" si="49"/>
        <v>2.6643180000000002</v>
      </c>
      <c r="FN19" s="15"/>
      <c r="FO19" s="605"/>
      <c r="FP19" s="15"/>
      <c r="FQ19" s="247">
        <v>16</v>
      </c>
      <c r="FR19" s="675">
        <v>16</v>
      </c>
      <c r="FS19" s="15" t="s">
        <v>381</v>
      </c>
      <c r="FT19" s="256">
        <f t="shared" si="50"/>
        <v>785530.92878346215</v>
      </c>
      <c r="FU19" s="256">
        <f t="shared" si="51"/>
        <v>236502.29387936354</v>
      </c>
      <c r="FV19" s="256">
        <f t="shared" si="52"/>
        <v>402190.72169867432</v>
      </c>
      <c r="FW19" s="256">
        <f t="shared" si="53"/>
        <v>61957.366368365234</v>
      </c>
      <c r="FX19" s="256">
        <f t="shared" si="54"/>
        <v>79933.015099251425</v>
      </c>
      <c r="FY19" s="256">
        <f t="shared" si="55"/>
        <v>142561.31017281706</v>
      </c>
      <c r="FZ19" s="256">
        <f t="shared" si="56"/>
        <v>291768.64449082554</v>
      </c>
      <c r="GA19" s="256">
        <f t="shared" si="57"/>
        <v>2000444.2804927591</v>
      </c>
      <c r="GB19" s="325">
        <f t="shared" si="58"/>
        <v>18.267282999999999</v>
      </c>
      <c r="GC19" s="15"/>
      <c r="GD19" s="605"/>
      <c r="GE19" s="15"/>
      <c r="GF19" s="593">
        <f t="shared" si="89"/>
        <v>16</v>
      </c>
      <c r="GG19" s="675">
        <f t="shared" si="59"/>
        <v>16</v>
      </c>
      <c r="GH19" s="15" t="s">
        <v>381</v>
      </c>
      <c r="GI19" s="252">
        <f t="shared" si="60"/>
        <v>7.1731639999999999</v>
      </c>
      <c r="GJ19" s="252">
        <f t="shared" si="61"/>
        <v>2.1596470000000001</v>
      </c>
      <c r="GK19" s="252">
        <f t="shared" si="62"/>
        <v>3.67265</v>
      </c>
      <c r="GL19" s="252">
        <f t="shared" si="63"/>
        <v>0.56577100000000002</v>
      </c>
      <c r="GM19" s="252">
        <f t="shared" si="64"/>
        <v>0.72991700000000004</v>
      </c>
      <c r="GN19" s="252">
        <f t="shared" si="65"/>
        <v>1.3018149999999999</v>
      </c>
      <c r="GO19" s="252">
        <f t="shared" si="66"/>
        <v>2.6643180000000002</v>
      </c>
      <c r="GP19" s="252">
        <f t="shared" si="67"/>
        <v>18.267282999999999</v>
      </c>
      <c r="GQ19" s="845">
        <f t="shared" si="90"/>
        <v>10950967.93051894</v>
      </c>
      <c r="GR19" s="616"/>
      <c r="GS19" s="605"/>
      <c r="GT19" s="15"/>
      <c r="GU19" s="247">
        <f t="shared" si="91"/>
        <v>16</v>
      </c>
      <c r="GV19" s="675">
        <f t="shared" si="68"/>
        <v>16</v>
      </c>
      <c r="GW19" s="15" t="s">
        <v>381</v>
      </c>
      <c r="GX19" s="231" t="s">
        <v>355</v>
      </c>
      <c r="GY19" s="270">
        <f t="shared" si="69"/>
        <v>2000444.2804927591</v>
      </c>
      <c r="GZ19" s="365">
        <f t="shared" si="70"/>
        <v>10950967.93051894</v>
      </c>
      <c r="HA19" s="252">
        <f t="shared" si="92"/>
        <v>18.267282999999999</v>
      </c>
      <c r="HB19" s="256">
        <f t="shared" si="71"/>
        <v>2000444.303107138</v>
      </c>
      <c r="HC19" s="657">
        <f t="shared" si="72"/>
        <v>2.2614378947764635E-2</v>
      </c>
      <c r="HD19" s="657"/>
      <c r="HE19" s="605"/>
      <c r="HF19" s="15"/>
      <c r="HG19" s="657"/>
      <c r="HH19" s="657"/>
      <c r="HI19" s="657"/>
      <c r="HJ19" s="657"/>
      <c r="HK19" s="657"/>
      <c r="HL19" s="657"/>
      <c r="HM19" s="657"/>
      <c r="HN19" s="605"/>
      <c r="HO19" s="15"/>
      <c r="HP19" s="593">
        <f t="shared" si="122"/>
        <v>16</v>
      </c>
      <c r="HQ19" s="694">
        <f t="shared" si="73"/>
        <v>16</v>
      </c>
      <c r="HR19" s="15" t="s">
        <v>381</v>
      </c>
      <c r="HS19" s="845">
        <f t="shared" si="93"/>
        <v>10950967.93051894</v>
      </c>
      <c r="HT19" s="695">
        <f t="shared" si="94"/>
        <v>18.267282999999999</v>
      </c>
      <c r="HU19" s="695">
        <v>14.276350000000001</v>
      </c>
      <c r="HV19" s="672">
        <f t="shared" si="95"/>
        <v>0.27954855407719736</v>
      </c>
      <c r="HW19" s="695">
        <f t="shared" si="96"/>
        <v>3.9909329999999983</v>
      </c>
      <c r="HX19" s="673">
        <v>25</v>
      </c>
      <c r="HY19" s="15"/>
      <c r="HZ19" s="60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605"/>
      <c r="IN19" s="15"/>
      <c r="IO19" s="593">
        <v>16</v>
      </c>
      <c r="IP19" s="694">
        <v>16</v>
      </c>
      <c r="IQ19" s="15" t="s">
        <v>381</v>
      </c>
      <c r="IR19" s="696">
        <f t="shared" si="97"/>
        <v>2000444.2804927591</v>
      </c>
      <c r="IS19" s="697">
        <f t="shared" si="97"/>
        <v>10950967.93051894</v>
      </c>
      <c r="IT19" s="698">
        <f t="shared" si="97"/>
        <v>18.267282999999999</v>
      </c>
      <c r="IU19" s="365">
        <f t="shared" si="98"/>
        <v>1635839.0903456896</v>
      </c>
      <c r="IV19" s="365">
        <f t="shared" si="99"/>
        <v>9315128.8401732501</v>
      </c>
      <c r="IW19" s="696">
        <f t="shared" si="100"/>
        <v>24537.586355185344</v>
      </c>
      <c r="IX19" s="696">
        <f t="shared" si="101"/>
        <v>1975906.6941375737</v>
      </c>
      <c r="IY19" s="556">
        <f t="shared" si="102"/>
        <v>18.043215053447245</v>
      </c>
      <c r="IZ19" s="699">
        <f t="shared" si="103"/>
        <v>19.543215053447245</v>
      </c>
      <c r="JA19" s="696">
        <f t="shared" si="104"/>
        <v>2000444.2804927591</v>
      </c>
      <c r="JB19" s="700">
        <f t="shared" si="105"/>
        <v>0.22406794655275419</v>
      </c>
      <c r="JC19" s="15"/>
      <c r="JD19" s="605"/>
      <c r="JE19" s="15"/>
      <c r="JF19" s="593">
        <f t="shared" si="123"/>
        <v>16</v>
      </c>
      <c r="JG19" s="694">
        <f t="shared" si="74"/>
        <v>16</v>
      </c>
      <c r="JH19" s="15" t="s">
        <v>381</v>
      </c>
      <c r="JI19" s="845">
        <f t="shared" si="106"/>
        <v>10950967.93051894</v>
      </c>
      <c r="JJ19" s="695">
        <f t="shared" si="107"/>
        <v>18.043215053447245</v>
      </c>
      <c r="JK19" s="695">
        <v>14.042</v>
      </c>
      <c r="JL19" s="672">
        <f t="shared" si="125"/>
        <v>0.28494623653662199</v>
      </c>
      <c r="JM19" s="695">
        <f t="shared" si="109"/>
        <v>4.001215053447245</v>
      </c>
      <c r="JN19" s="673">
        <v>25</v>
      </c>
      <c r="JO19" s="15"/>
      <c r="JP19" s="15"/>
      <c r="JQ19" s="605"/>
      <c r="JR19" s="15"/>
      <c r="JS19" s="845">
        <v>10496037</v>
      </c>
      <c r="JT19" s="695">
        <v>18.304008278255196</v>
      </c>
      <c r="JU19" s="850">
        <f t="shared" si="110"/>
        <v>-454930.93051894009</v>
      </c>
      <c r="JV19" s="851">
        <f t="shared" si="111"/>
        <v>-0.26079322480795142</v>
      </c>
    </row>
    <row r="20" spans="1:282" x14ac:dyDescent="0.3">
      <c r="A20" s="15"/>
      <c r="B20" s="15"/>
      <c r="C20" s="15"/>
      <c r="D20" s="15"/>
      <c r="E20" s="15"/>
      <c r="F20" s="15"/>
      <c r="G20" s="605"/>
      <c r="H20" s="15"/>
      <c r="I20" s="628">
        <f t="shared" si="112"/>
        <v>17</v>
      </c>
      <c r="J20" s="632">
        <f t="shared" si="1"/>
        <v>17</v>
      </c>
      <c r="K20" s="402" t="s">
        <v>382</v>
      </c>
      <c r="L20" s="842">
        <v>507630278.47535074</v>
      </c>
      <c r="M20" s="634">
        <f t="shared" si="2"/>
        <v>0.23242973393907757</v>
      </c>
      <c r="N20" s="633">
        <v>1324.3558941459503</v>
      </c>
      <c r="O20" s="633">
        <f t="shared" si="75"/>
        <v>383303.52190013923</v>
      </c>
      <c r="P20" s="634">
        <f t="shared" si="3"/>
        <v>0.22752587537429572</v>
      </c>
      <c r="Q20" s="635" t="s">
        <v>355</v>
      </c>
      <c r="R20" s="15"/>
      <c r="S20" s="605"/>
      <c r="T20" s="15"/>
      <c r="U20" s="636">
        <f t="shared" si="113"/>
        <v>17</v>
      </c>
      <c r="V20" s="637">
        <f t="shared" si="4"/>
        <v>17</v>
      </c>
      <c r="W20" s="402" t="s">
        <v>382</v>
      </c>
      <c r="X20" s="290">
        <f t="shared" si="76"/>
        <v>22163390.05508953</v>
      </c>
      <c r="Y20" s="634">
        <f t="shared" si="5"/>
        <v>0.20826928901537761</v>
      </c>
      <c r="Z20" s="15"/>
      <c r="AA20" s="605"/>
      <c r="AB20" s="15"/>
      <c r="AC20" s="636">
        <f t="shared" si="114"/>
        <v>17</v>
      </c>
      <c r="AD20" s="638">
        <v>17</v>
      </c>
      <c r="AE20" s="639" t="s">
        <v>382</v>
      </c>
      <c r="AF20" s="640">
        <v>2.61</v>
      </c>
      <c r="AG20" s="15"/>
      <c r="AH20" s="605"/>
      <c r="AI20" s="15"/>
      <c r="AJ20" s="15"/>
      <c r="AK20" s="15"/>
      <c r="AL20" s="15"/>
      <c r="AM20" s="15"/>
      <c r="AN20" s="605"/>
      <c r="AO20" s="15"/>
      <c r="AP20" s="636">
        <f t="shared" si="78"/>
        <v>17</v>
      </c>
      <c r="AQ20" s="645">
        <f t="shared" si="6"/>
        <v>17</v>
      </c>
      <c r="AR20" s="402" t="s">
        <v>382</v>
      </c>
      <c r="AS20" s="402">
        <f t="shared" si="7"/>
        <v>2.61</v>
      </c>
      <c r="AT20" s="845">
        <f t="shared" si="79"/>
        <v>507630278.47535074</v>
      </c>
      <c r="AU20" s="646">
        <f t="shared" si="115"/>
        <v>368031.95189462928</v>
      </c>
      <c r="AV20" s="647">
        <f t="shared" si="8"/>
        <v>387168.47216517315</v>
      </c>
      <c r="AW20" s="648">
        <f t="shared" si="9"/>
        <v>25.757631311903779</v>
      </c>
      <c r="AX20" s="290">
        <f t="shared" si="124"/>
        <v>9972542.7616236117</v>
      </c>
      <c r="AY20" s="634">
        <f t="shared" si="80"/>
        <v>0.19352456447279362</v>
      </c>
      <c r="AZ20" s="649">
        <f t="shared" si="10"/>
        <v>1.964529</v>
      </c>
      <c r="BA20" s="15"/>
      <c r="BB20" s="605"/>
      <c r="BC20" s="15"/>
      <c r="BD20" s="15"/>
      <c r="BE20" s="15"/>
      <c r="BF20" s="15"/>
      <c r="BG20" s="15"/>
      <c r="BH20" s="15"/>
      <c r="BI20" s="605"/>
      <c r="BJ20" s="15"/>
      <c r="BK20" s="628">
        <f t="shared" si="116"/>
        <v>17</v>
      </c>
      <c r="BL20" s="635">
        <f t="shared" si="11"/>
        <v>17</v>
      </c>
      <c r="BM20" s="402" t="s">
        <v>382</v>
      </c>
      <c r="BN20" s="634">
        <f t="shared" si="81"/>
        <v>0.19352456447279362</v>
      </c>
      <c r="BO20" s="290">
        <f t="shared" si="82"/>
        <v>2259310.6115243807</v>
      </c>
      <c r="BP20" s="634">
        <f t="shared" si="83"/>
        <v>0.23242973393907757</v>
      </c>
      <c r="BQ20" s="290">
        <f t="shared" si="84"/>
        <v>2713510.6375406482</v>
      </c>
      <c r="BR20" s="650">
        <f t="shared" si="12"/>
        <v>4972821.2490650285</v>
      </c>
      <c r="BS20" s="649">
        <f t="shared" si="13"/>
        <v>0.97961500000000001</v>
      </c>
      <c r="BT20" s="15"/>
      <c r="BU20" s="605"/>
      <c r="BV20" s="10"/>
      <c r="BW20" s="191"/>
      <c r="BX20" s="191"/>
      <c r="BY20" s="191"/>
      <c r="BZ20" s="191"/>
      <c r="CA20" s="191"/>
      <c r="CB20" s="191"/>
      <c r="CC20" s="191"/>
      <c r="CD20" s="191"/>
      <c r="CE20" s="15"/>
      <c r="CF20" s="605"/>
      <c r="CG20" s="15"/>
      <c r="CH20" s="628">
        <f t="shared" si="117"/>
        <v>17</v>
      </c>
      <c r="CI20" s="638">
        <f t="shared" si="15"/>
        <v>17</v>
      </c>
      <c r="CJ20" s="402" t="s">
        <v>382</v>
      </c>
      <c r="CK20" s="634">
        <f t="shared" si="16"/>
        <v>0.23242973393907757</v>
      </c>
      <c r="CL20" s="290">
        <f t="shared" si="17"/>
        <v>1240514.2456380795</v>
      </c>
      <c r="CM20" s="634">
        <f t="shared" si="18"/>
        <v>0.22752587537429572</v>
      </c>
      <c r="CN20" s="290">
        <f t="shared" si="19"/>
        <v>3899614.0246991492</v>
      </c>
      <c r="CO20" s="290">
        <f t="shared" si="20"/>
        <v>5140128.2703372287</v>
      </c>
      <c r="CP20" s="634">
        <f t="shared" si="21"/>
        <v>0.22869032806155817</v>
      </c>
      <c r="CQ20" s="649">
        <f t="shared" si="22"/>
        <v>1.0125729999999999</v>
      </c>
      <c r="CR20" s="15"/>
      <c r="CS20" s="60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0"/>
      <c r="DE20" s="605"/>
      <c r="DF20" s="15"/>
      <c r="DG20" s="636">
        <f t="shared" si="118"/>
        <v>17</v>
      </c>
      <c r="DH20" s="654">
        <f t="shared" si="24"/>
        <v>17</v>
      </c>
      <c r="DI20" s="402" t="s">
        <v>382</v>
      </c>
      <c r="DJ20" s="634">
        <f t="shared" si="25"/>
        <v>0.22869032806155817</v>
      </c>
      <c r="DK20" s="290">
        <f t="shared" si="86"/>
        <v>13426.396637855532</v>
      </c>
      <c r="DL20" s="634">
        <f t="shared" si="26"/>
        <v>0.22752587537429572</v>
      </c>
      <c r="DM20" s="290">
        <f t="shared" si="27"/>
        <v>458920.78784188099</v>
      </c>
      <c r="DN20" s="634">
        <f t="shared" si="28"/>
        <v>0.23242973393907757</v>
      </c>
      <c r="DO20" s="290">
        <f t="shared" si="29"/>
        <v>775280.33086795988</v>
      </c>
      <c r="DP20" s="290">
        <f t="shared" si="87"/>
        <v>1247627.5153476964</v>
      </c>
      <c r="DQ20" s="634">
        <f t="shared" si="30"/>
        <v>0.2305612886692297</v>
      </c>
      <c r="DR20" s="649">
        <f t="shared" si="31"/>
        <v>0.24577499999999999</v>
      </c>
      <c r="DS20" s="15"/>
      <c r="DT20" s="605"/>
      <c r="DU20" s="15"/>
      <c r="DV20" s="636">
        <f t="shared" si="119"/>
        <v>17</v>
      </c>
      <c r="DW20" s="654">
        <f t="shared" si="32"/>
        <v>17</v>
      </c>
      <c r="DX20" s="402" t="s">
        <v>382</v>
      </c>
      <c r="DY20" s="634">
        <f t="shared" si="33"/>
        <v>0.22752587537429572</v>
      </c>
      <c r="DZ20" s="290">
        <f t="shared" si="34"/>
        <v>830270.25871596579</v>
      </c>
      <c r="EA20" s="649">
        <f t="shared" si="35"/>
        <v>0.16355800000000001</v>
      </c>
      <c r="EB20" s="15"/>
      <c r="EC20" s="605"/>
      <c r="ED20" s="15"/>
      <c r="EE20" s="15"/>
      <c r="EF20" s="15"/>
      <c r="EG20" s="15"/>
      <c r="EH20" s="15"/>
      <c r="EI20" s="15"/>
      <c r="EJ20" s="15"/>
      <c r="EK20" s="605"/>
      <c r="EL20" s="15"/>
      <c r="EM20" s="636">
        <f t="shared" si="120"/>
        <v>17</v>
      </c>
      <c r="EN20" s="654">
        <f t="shared" si="36"/>
        <v>17</v>
      </c>
      <c r="EO20" s="402" t="s">
        <v>382</v>
      </c>
      <c r="EP20" s="634">
        <f t="shared" si="37"/>
        <v>0.20826928901537761</v>
      </c>
      <c r="EQ20" s="290">
        <f t="shared" si="38"/>
        <v>1501937.7902298563</v>
      </c>
      <c r="ER20" s="634">
        <f t="shared" si="39"/>
        <v>0.22869032806155817</v>
      </c>
      <c r="ES20" s="290">
        <f t="shared" si="40"/>
        <v>271895.73412423563</v>
      </c>
      <c r="ET20" s="634">
        <f t="shared" si="41"/>
        <v>0.23242973393907757</v>
      </c>
      <c r="EU20" s="290">
        <f t="shared" si="42"/>
        <v>702576.91164724901</v>
      </c>
      <c r="EV20" s="290">
        <f t="shared" si="43"/>
        <v>2476410.4360013409</v>
      </c>
      <c r="EW20" s="634">
        <f t="shared" si="44"/>
        <v>0.21678792877940123</v>
      </c>
      <c r="EX20" s="649">
        <f t="shared" si="45"/>
        <v>0.48783700000000002</v>
      </c>
      <c r="EY20" s="15"/>
      <c r="EZ20" s="605"/>
      <c r="FA20" s="15"/>
      <c r="FB20" s="15"/>
      <c r="FC20" s="15"/>
      <c r="FD20" s="15"/>
      <c r="FE20" s="15"/>
      <c r="FF20" s="605"/>
      <c r="FG20" s="15"/>
      <c r="FH20" s="636">
        <f t="shared" si="121"/>
        <v>17</v>
      </c>
      <c r="FI20" s="637">
        <f t="shared" si="46"/>
        <v>17</v>
      </c>
      <c r="FJ20" s="402" t="s">
        <v>382</v>
      </c>
      <c r="FK20" s="634">
        <f t="shared" si="47"/>
        <v>0.20826928901537761</v>
      </c>
      <c r="FL20" s="290">
        <f t="shared" si="48"/>
        <v>4129061.440180263</v>
      </c>
      <c r="FM20" s="649">
        <f t="shared" si="49"/>
        <v>0.81339899999999998</v>
      </c>
      <c r="FN20" s="15"/>
      <c r="FO20" s="605"/>
      <c r="FP20" s="15"/>
      <c r="FQ20" s="628">
        <v>17</v>
      </c>
      <c r="FR20" s="637">
        <v>17</v>
      </c>
      <c r="FS20" s="402" t="s">
        <v>382</v>
      </c>
      <c r="FT20" s="290">
        <f t="shared" si="50"/>
        <v>9972542.7616236117</v>
      </c>
      <c r="FU20" s="290">
        <f t="shared" si="51"/>
        <v>4972821.2490650285</v>
      </c>
      <c r="FV20" s="290">
        <f t="shared" si="52"/>
        <v>5140128.2703372287</v>
      </c>
      <c r="FW20" s="290">
        <f t="shared" si="53"/>
        <v>1247627.5153476964</v>
      </c>
      <c r="FX20" s="290">
        <f t="shared" si="54"/>
        <v>830270.25871596579</v>
      </c>
      <c r="FY20" s="290">
        <f t="shared" si="55"/>
        <v>2476410.4360013409</v>
      </c>
      <c r="FZ20" s="290">
        <f t="shared" si="56"/>
        <v>4129061.440180263</v>
      </c>
      <c r="GA20" s="290">
        <f t="shared" si="57"/>
        <v>28768861.931271136</v>
      </c>
      <c r="GB20" s="655">
        <f t="shared" si="58"/>
        <v>5.6672859999999998</v>
      </c>
      <c r="GC20" s="15"/>
      <c r="GD20" s="605"/>
      <c r="GE20" s="15"/>
      <c r="GF20" s="636">
        <f t="shared" si="89"/>
        <v>17</v>
      </c>
      <c r="GG20" s="637">
        <f t="shared" si="59"/>
        <v>17</v>
      </c>
      <c r="GH20" s="402" t="s">
        <v>382</v>
      </c>
      <c r="GI20" s="649">
        <f t="shared" si="60"/>
        <v>1.964529</v>
      </c>
      <c r="GJ20" s="649">
        <f t="shared" si="61"/>
        <v>0.97961500000000001</v>
      </c>
      <c r="GK20" s="649">
        <f t="shared" si="62"/>
        <v>1.0125729999999999</v>
      </c>
      <c r="GL20" s="649">
        <f t="shared" si="63"/>
        <v>0.24577499999999999</v>
      </c>
      <c r="GM20" s="649">
        <f t="shared" si="64"/>
        <v>0.16355800000000001</v>
      </c>
      <c r="GN20" s="649">
        <f t="shared" si="65"/>
        <v>0.48783700000000002</v>
      </c>
      <c r="GO20" s="649">
        <f t="shared" si="66"/>
        <v>0.81339899999999998</v>
      </c>
      <c r="GP20" s="649">
        <f t="shared" si="67"/>
        <v>5.6672859999999998</v>
      </c>
      <c r="GQ20" s="845">
        <f t="shared" si="90"/>
        <v>507630278.47535074</v>
      </c>
      <c r="GR20" s="616"/>
      <c r="GS20" s="605"/>
      <c r="GT20" s="15"/>
      <c r="GU20" s="628">
        <f t="shared" si="91"/>
        <v>17</v>
      </c>
      <c r="GV20" s="637">
        <f t="shared" si="68"/>
        <v>17</v>
      </c>
      <c r="GW20" s="402" t="s">
        <v>382</v>
      </c>
      <c r="GX20" s="635" t="s">
        <v>355</v>
      </c>
      <c r="GY20" s="290">
        <f t="shared" si="69"/>
        <v>28768861.931271136</v>
      </c>
      <c r="GZ20" s="633">
        <f t="shared" si="70"/>
        <v>507630278.47535074</v>
      </c>
      <c r="HA20" s="649">
        <f t="shared" si="92"/>
        <v>5.6672859999999998</v>
      </c>
      <c r="HB20" s="290">
        <f t="shared" si="71"/>
        <v>28768859.703794565</v>
      </c>
      <c r="HC20" s="656">
        <f t="shared" si="72"/>
        <v>-2.2274765707552433</v>
      </c>
      <c r="HD20" s="657"/>
      <c r="HE20" s="605"/>
      <c r="HF20" s="15"/>
      <c r="HG20" s="657"/>
      <c r="HH20" s="657"/>
      <c r="HI20" s="657"/>
      <c r="HJ20" s="657"/>
      <c r="HK20" s="657"/>
      <c r="HL20" s="657"/>
      <c r="HM20" s="657"/>
      <c r="HN20" s="605"/>
      <c r="HO20" s="15"/>
      <c r="HP20" s="636">
        <f t="shared" si="122"/>
        <v>17</v>
      </c>
      <c r="HQ20" s="660">
        <f t="shared" si="73"/>
        <v>17</v>
      </c>
      <c r="HR20" s="402" t="s">
        <v>382</v>
      </c>
      <c r="HS20" s="845">
        <f t="shared" si="93"/>
        <v>507630278.47535074</v>
      </c>
      <c r="HT20" s="661">
        <f t="shared" si="94"/>
        <v>5.6672859999999998</v>
      </c>
      <c r="HU20" s="661">
        <v>4.4222460000000003</v>
      </c>
      <c r="HV20" s="630">
        <f t="shared" si="95"/>
        <v>0.28154019473362624</v>
      </c>
      <c r="HW20" s="661">
        <f t="shared" si="96"/>
        <v>1.2450399999999995</v>
      </c>
      <c r="HX20" s="631">
        <v>10</v>
      </c>
      <c r="HY20" s="15"/>
      <c r="HZ20" s="60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605"/>
      <c r="IN20" s="15"/>
      <c r="IO20" s="636">
        <v>17</v>
      </c>
      <c r="IP20" s="660">
        <v>17</v>
      </c>
      <c r="IQ20" s="402" t="s">
        <v>382</v>
      </c>
      <c r="IR20" s="667">
        <f t="shared" si="97"/>
        <v>28768861.931271136</v>
      </c>
      <c r="IS20" s="668">
        <f t="shared" si="97"/>
        <v>507630278.47535074</v>
      </c>
      <c r="IT20" s="669">
        <f t="shared" si="97"/>
        <v>5.6672859999999998</v>
      </c>
      <c r="IU20" s="633">
        <f t="shared" si="98"/>
        <v>75829046.184933543</v>
      </c>
      <c r="IV20" s="633">
        <f t="shared" si="99"/>
        <v>431801232.29041719</v>
      </c>
      <c r="IW20" s="667">
        <f t="shared" si="100"/>
        <v>1137435.6927740031</v>
      </c>
      <c r="IX20" s="667">
        <f t="shared" si="101"/>
        <v>27631426.238497134</v>
      </c>
      <c r="IY20" s="670">
        <f t="shared" si="102"/>
        <v>5.4432186987519993</v>
      </c>
      <c r="IZ20" s="670">
        <f t="shared" si="103"/>
        <v>6.9432186987519993</v>
      </c>
      <c r="JA20" s="667">
        <f t="shared" si="104"/>
        <v>28768861.931271143</v>
      </c>
      <c r="JB20" s="655">
        <f t="shared" si="105"/>
        <v>0.22406730124800056</v>
      </c>
      <c r="JC20" s="15"/>
      <c r="JD20" s="605"/>
      <c r="JE20" s="15"/>
      <c r="JF20" s="636">
        <f t="shared" si="123"/>
        <v>17</v>
      </c>
      <c r="JG20" s="660">
        <f t="shared" si="74"/>
        <v>17</v>
      </c>
      <c r="JH20" s="402" t="s">
        <v>382</v>
      </c>
      <c r="JI20" s="845">
        <f t="shared" si="106"/>
        <v>507630278.47535074</v>
      </c>
      <c r="JJ20" s="661">
        <f t="shared" si="107"/>
        <v>5.4432186987519993</v>
      </c>
      <c r="JK20" s="661">
        <v>4.1879999999999997</v>
      </c>
      <c r="JL20" s="630">
        <f t="shared" si="125"/>
        <v>0.29971793188920715</v>
      </c>
      <c r="JM20" s="661">
        <f t="shared" si="109"/>
        <v>1.2552186987519995</v>
      </c>
      <c r="JN20" s="631">
        <v>10</v>
      </c>
      <c r="JO20" s="15"/>
      <c r="JP20" s="15"/>
      <c r="JQ20" s="605"/>
      <c r="JR20" s="15"/>
      <c r="JS20" s="845">
        <v>507824498</v>
      </c>
      <c r="JT20" s="661">
        <v>5.5229899827249316</v>
      </c>
      <c r="JU20" s="850">
        <f t="shared" si="110"/>
        <v>194219.52464926243</v>
      </c>
      <c r="JV20" s="851">
        <f t="shared" si="111"/>
        <v>-7.9771283972932316E-2</v>
      </c>
    </row>
    <row r="21" spans="1:282" x14ac:dyDescent="0.3">
      <c r="A21" s="15"/>
      <c r="B21" s="15"/>
      <c r="C21" s="15"/>
      <c r="D21" s="15"/>
      <c r="E21" s="15"/>
      <c r="F21" s="15"/>
      <c r="G21" s="605"/>
      <c r="H21" s="15"/>
      <c r="I21" s="247">
        <f t="shared" si="112"/>
        <v>18</v>
      </c>
      <c r="J21" s="674">
        <f t="shared" si="1"/>
        <v>18</v>
      </c>
      <c r="K21" s="15" t="s">
        <v>383</v>
      </c>
      <c r="L21" s="842">
        <v>53442407.952194251</v>
      </c>
      <c r="M21" s="564">
        <f t="shared" si="2"/>
        <v>2.446978674853674E-2</v>
      </c>
      <c r="N21" s="365">
        <v>372.56216068155163</v>
      </c>
      <c r="O21" s="365">
        <f t="shared" si="75"/>
        <v>143445.6141612145</v>
      </c>
      <c r="P21" s="564">
        <f t="shared" si="3"/>
        <v>8.5148158224167741E-2</v>
      </c>
      <c r="Q21" s="231" t="s">
        <v>355</v>
      </c>
      <c r="R21" s="15"/>
      <c r="S21" s="605"/>
      <c r="T21" s="15"/>
      <c r="U21" s="593">
        <f t="shared" si="113"/>
        <v>18</v>
      </c>
      <c r="V21" s="675">
        <f t="shared" si="4"/>
        <v>18</v>
      </c>
      <c r="W21" s="15" t="s">
        <v>383</v>
      </c>
      <c r="X21" s="270">
        <f t="shared" si="76"/>
        <v>6617957.2527791262</v>
      </c>
      <c r="Y21" s="564">
        <f t="shared" si="5"/>
        <v>6.2188918227063281E-2</v>
      </c>
      <c r="Z21" s="15"/>
      <c r="AA21" s="605"/>
      <c r="AB21" s="15"/>
      <c r="AC21" s="593">
        <f t="shared" si="114"/>
        <v>18</v>
      </c>
      <c r="AD21" s="74">
        <v>18</v>
      </c>
      <c r="AE21" s="258" t="s">
        <v>383</v>
      </c>
      <c r="AF21" s="280">
        <v>8.4600000000000009</v>
      </c>
      <c r="AG21" s="15"/>
      <c r="AH21" s="605"/>
      <c r="AI21" s="15"/>
      <c r="AJ21" s="15"/>
      <c r="AK21" s="15"/>
      <c r="AL21" s="15"/>
      <c r="AM21" s="15"/>
      <c r="AN21" s="605"/>
      <c r="AO21" s="15"/>
      <c r="AP21" s="593">
        <f t="shared" si="78"/>
        <v>18</v>
      </c>
      <c r="AQ21" s="678">
        <f t="shared" si="6"/>
        <v>18</v>
      </c>
      <c r="AR21" s="15" t="s">
        <v>383</v>
      </c>
      <c r="AS21" s="15">
        <f t="shared" si="7"/>
        <v>8.4600000000000009</v>
      </c>
      <c r="AT21" s="845">
        <f t="shared" si="79"/>
        <v>53442407.952194251</v>
      </c>
      <c r="AU21" s="679">
        <f>AT21*AS21/3600</f>
        <v>125589.65868765651</v>
      </c>
      <c r="AV21" s="680">
        <f t="shared" si="8"/>
        <v>132119.93149922782</v>
      </c>
      <c r="AW21" s="681">
        <f t="shared" si="9"/>
        <v>25.757631311903779</v>
      </c>
      <c r="AX21" s="270">
        <f t="shared" si="124"/>
        <v>3403096.4845110928</v>
      </c>
      <c r="AY21" s="564">
        <f t="shared" si="80"/>
        <v>6.6039603014615866E-2</v>
      </c>
      <c r="AZ21" s="682">
        <f t="shared" si="10"/>
        <v>6.3677830000000002</v>
      </c>
      <c r="BA21" s="15"/>
      <c r="BB21" s="605"/>
      <c r="BC21" s="15"/>
      <c r="BD21" s="15"/>
      <c r="BE21" s="15"/>
      <c r="BF21" s="15"/>
      <c r="BG21" s="15"/>
      <c r="BH21" s="15"/>
      <c r="BI21" s="605"/>
      <c r="BJ21" s="15"/>
      <c r="BK21" s="247">
        <f t="shared" si="116"/>
        <v>18</v>
      </c>
      <c r="BL21" s="231">
        <f t="shared" si="11"/>
        <v>18</v>
      </c>
      <c r="BM21" s="15" t="s">
        <v>383</v>
      </c>
      <c r="BN21" s="564">
        <f t="shared" si="81"/>
        <v>6.6039603014615866E-2</v>
      </c>
      <c r="BO21" s="270">
        <f t="shared" si="82"/>
        <v>770982.1038907686</v>
      </c>
      <c r="BP21" s="564">
        <f t="shared" si="83"/>
        <v>2.446978674853674E-2</v>
      </c>
      <c r="BQ21" s="270">
        <f t="shared" si="84"/>
        <v>285673.54750709113</v>
      </c>
      <c r="BR21" s="685">
        <f t="shared" si="12"/>
        <v>1056655.6513978597</v>
      </c>
      <c r="BS21" s="682">
        <f t="shared" si="13"/>
        <v>1.9771860000000001</v>
      </c>
      <c r="BT21" s="15"/>
      <c r="BU21" s="605"/>
      <c r="BV21" s="10"/>
      <c r="BW21" s="191"/>
      <c r="BX21" s="191"/>
      <c r="BY21" s="191"/>
      <c r="BZ21" s="191"/>
      <c r="CA21" s="191"/>
      <c r="CB21" s="191"/>
      <c r="CC21" s="191"/>
      <c r="CD21" s="191"/>
      <c r="CE21" s="15"/>
      <c r="CF21" s="605"/>
      <c r="CG21" s="15"/>
      <c r="CH21" s="247">
        <f t="shared" si="117"/>
        <v>18</v>
      </c>
      <c r="CI21" s="74">
        <f t="shared" si="15"/>
        <v>18</v>
      </c>
      <c r="CJ21" s="15" t="s">
        <v>383</v>
      </c>
      <c r="CK21" s="254">
        <f t="shared" si="16"/>
        <v>2.446978674853674E-2</v>
      </c>
      <c r="CL21" s="256">
        <f t="shared" si="17"/>
        <v>130599.1214413305</v>
      </c>
      <c r="CM21" s="254">
        <f t="shared" si="18"/>
        <v>8.5148158224167741E-2</v>
      </c>
      <c r="CN21" s="256">
        <f t="shared" si="19"/>
        <v>1459372.2645480647</v>
      </c>
      <c r="CO21" s="256">
        <f t="shared" si="20"/>
        <v>1589971.3859893952</v>
      </c>
      <c r="CP21" s="254">
        <f t="shared" si="21"/>
        <v>7.0739689507116066E-2</v>
      </c>
      <c r="CQ21" s="252">
        <f t="shared" si="22"/>
        <v>2.9751120000000002</v>
      </c>
      <c r="CR21" s="15"/>
      <c r="CS21" s="60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0"/>
      <c r="DE21" s="605"/>
      <c r="DF21" s="15"/>
      <c r="DG21" s="593">
        <f t="shared" si="118"/>
        <v>18</v>
      </c>
      <c r="DH21" s="689">
        <f t="shared" si="24"/>
        <v>18</v>
      </c>
      <c r="DI21" s="15" t="s">
        <v>383</v>
      </c>
      <c r="DJ21" s="254">
        <f t="shared" si="25"/>
        <v>7.0739689507116066E-2</v>
      </c>
      <c r="DK21" s="256">
        <f t="shared" si="86"/>
        <v>4153.1232973946708</v>
      </c>
      <c r="DL21" s="254">
        <f t="shared" si="26"/>
        <v>8.5148158224167741E-2</v>
      </c>
      <c r="DM21" s="256">
        <f t="shared" si="27"/>
        <v>171744.24575331074</v>
      </c>
      <c r="DN21" s="254">
        <f t="shared" si="28"/>
        <v>2.446978674853674E-2</v>
      </c>
      <c r="DO21" s="256">
        <f t="shared" si="29"/>
        <v>81620.126845072591</v>
      </c>
      <c r="DP21" s="256">
        <f t="shared" si="87"/>
        <v>257517.495895778</v>
      </c>
      <c r="DQ21" s="254">
        <f t="shared" si="30"/>
        <v>4.7589176239077303E-2</v>
      </c>
      <c r="DR21" s="252">
        <f t="shared" si="31"/>
        <v>0.48186000000000001</v>
      </c>
      <c r="DS21" s="15"/>
      <c r="DT21" s="605"/>
      <c r="DU21" s="15"/>
      <c r="DV21" s="593">
        <f t="shared" si="119"/>
        <v>18</v>
      </c>
      <c r="DW21" s="689">
        <f t="shared" si="32"/>
        <v>18</v>
      </c>
      <c r="DX21" s="15" t="s">
        <v>383</v>
      </c>
      <c r="DY21" s="254">
        <f t="shared" si="33"/>
        <v>8.5148158224167741E-2</v>
      </c>
      <c r="DZ21" s="256">
        <f t="shared" si="34"/>
        <v>310716.23498500104</v>
      </c>
      <c r="EA21" s="252">
        <f t="shared" si="35"/>
        <v>0.58140400000000003</v>
      </c>
      <c r="EB21" s="15"/>
      <c r="EC21" s="605"/>
      <c r="ED21" s="15"/>
      <c r="EE21" s="15"/>
      <c r="EF21" s="15"/>
      <c r="EG21" s="15"/>
      <c r="EH21" s="15"/>
      <c r="EI21" s="15"/>
      <c r="EJ21" s="15"/>
      <c r="EK21" s="605"/>
      <c r="EL21" s="15"/>
      <c r="EM21" s="593">
        <f t="shared" si="120"/>
        <v>18</v>
      </c>
      <c r="EN21" s="689">
        <f t="shared" si="36"/>
        <v>18</v>
      </c>
      <c r="EO21" s="15" t="s">
        <v>383</v>
      </c>
      <c r="EP21" s="254">
        <f t="shared" si="37"/>
        <v>6.2188918227063281E-2</v>
      </c>
      <c r="EQ21" s="256">
        <f t="shared" si="38"/>
        <v>448476.52220027579</v>
      </c>
      <c r="ER21" s="254">
        <f t="shared" si="39"/>
        <v>7.0739689507116066E-2</v>
      </c>
      <c r="ES21" s="256">
        <f t="shared" si="40"/>
        <v>84104.211897761197</v>
      </c>
      <c r="ET21" s="254">
        <f t="shared" si="41"/>
        <v>2.446978674853674E-2</v>
      </c>
      <c r="EU21" s="256">
        <f t="shared" si="42"/>
        <v>73966.040880810513</v>
      </c>
      <c r="EV21" s="256">
        <f t="shared" si="43"/>
        <v>606546.77497884748</v>
      </c>
      <c r="EW21" s="254">
        <f t="shared" si="44"/>
        <v>5.3097829480887676E-2</v>
      </c>
      <c r="EX21" s="252">
        <f t="shared" si="45"/>
        <v>1.134954</v>
      </c>
      <c r="EY21" s="15"/>
      <c r="EZ21" s="605"/>
      <c r="FA21" s="15"/>
      <c r="FB21" s="15"/>
      <c r="FC21" s="15"/>
      <c r="FD21" s="15"/>
      <c r="FE21" s="15"/>
      <c r="FF21" s="605"/>
      <c r="FG21" s="15"/>
      <c r="FH21" s="593">
        <f t="shared" si="121"/>
        <v>18</v>
      </c>
      <c r="FI21" s="675">
        <f t="shared" si="46"/>
        <v>18</v>
      </c>
      <c r="FJ21" s="15" t="s">
        <v>383</v>
      </c>
      <c r="FK21" s="254">
        <f t="shared" si="47"/>
        <v>6.2188918227063281E-2</v>
      </c>
      <c r="FL21" s="256">
        <f t="shared" si="48"/>
        <v>1232931.9674151812</v>
      </c>
      <c r="FM21" s="252">
        <f t="shared" si="49"/>
        <v>2.307029</v>
      </c>
      <c r="FN21" s="15"/>
      <c r="FO21" s="605"/>
      <c r="FP21" s="15"/>
      <c r="FQ21" s="247">
        <v>18</v>
      </c>
      <c r="FR21" s="675">
        <v>18</v>
      </c>
      <c r="FS21" s="15" t="s">
        <v>383</v>
      </c>
      <c r="FT21" s="256">
        <f t="shared" si="50"/>
        <v>3403096.4845110928</v>
      </c>
      <c r="FU21" s="256">
        <f t="shared" si="51"/>
        <v>1056655.6513978597</v>
      </c>
      <c r="FV21" s="256">
        <f t="shared" si="52"/>
        <v>1589971.3859893952</v>
      </c>
      <c r="FW21" s="256">
        <f t="shared" si="53"/>
        <v>257517.495895778</v>
      </c>
      <c r="FX21" s="256">
        <f t="shared" si="54"/>
        <v>310716.23498500104</v>
      </c>
      <c r="FY21" s="256">
        <f t="shared" si="55"/>
        <v>606546.77497884748</v>
      </c>
      <c r="FZ21" s="256">
        <f t="shared" si="56"/>
        <v>1232931.9674151812</v>
      </c>
      <c r="GA21" s="256">
        <f t="shared" si="57"/>
        <v>8457435.9951731544</v>
      </c>
      <c r="GB21" s="325">
        <f t="shared" si="58"/>
        <v>15.825327</v>
      </c>
      <c r="GC21" s="15"/>
      <c r="GD21" s="605"/>
      <c r="GE21" s="15"/>
      <c r="GF21" s="593">
        <f t="shared" si="89"/>
        <v>18</v>
      </c>
      <c r="GG21" s="675">
        <f t="shared" si="59"/>
        <v>18</v>
      </c>
      <c r="GH21" s="15" t="s">
        <v>383</v>
      </c>
      <c r="GI21" s="252">
        <f t="shared" si="60"/>
        <v>6.3677830000000002</v>
      </c>
      <c r="GJ21" s="252">
        <f t="shared" si="61"/>
        <v>1.9771860000000001</v>
      </c>
      <c r="GK21" s="252">
        <f t="shared" si="62"/>
        <v>2.9751120000000002</v>
      </c>
      <c r="GL21" s="252">
        <f t="shared" si="63"/>
        <v>0.48186000000000001</v>
      </c>
      <c r="GM21" s="252">
        <f t="shared" si="64"/>
        <v>0.58140400000000003</v>
      </c>
      <c r="GN21" s="252">
        <f t="shared" si="65"/>
        <v>1.134954</v>
      </c>
      <c r="GO21" s="252">
        <f t="shared" si="66"/>
        <v>2.307029</v>
      </c>
      <c r="GP21" s="252">
        <f t="shared" si="67"/>
        <v>15.825327</v>
      </c>
      <c r="GQ21" s="845">
        <f t="shared" si="90"/>
        <v>53442407.952194251</v>
      </c>
      <c r="GR21" s="616"/>
      <c r="GS21" s="605"/>
      <c r="GT21" s="15"/>
      <c r="GU21" s="247">
        <f t="shared" si="91"/>
        <v>18</v>
      </c>
      <c r="GV21" s="675">
        <f t="shared" si="68"/>
        <v>18</v>
      </c>
      <c r="GW21" s="15" t="s">
        <v>383</v>
      </c>
      <c r="GX21" s="231" t="s">
        <v>355</v>
      </c>
      <c r="GY21" s="270">
        <f t="shared" si="69"/>
        <v>8457435.9951731544</v>
      </c>
      <c r="GZ21" s="365">
        <f t="shared" si="70"/>
        <v>53442407.952194251</v>
      </c>
      <c r="HA21" s="252">
        <f t="shared" si="92"/>
        <v>15.825327</v>
      </c>
      <c r="HB21" s="256">
        <f t="shared" si="71"/>
        <v>8457435.8151087444</v>
      </c>
      <c r="HC21" s="657">
        <f t="shared" si="72"/>
        <v>-0.18006440997123718</v>
      </c>
      <c r="HD21" s="657"/>
      <c r="HE21" s="605"/>
      <c r="HF21" s="15"/>
      <c r="HG21" s="657"/>
      <c r="HH21" s="657"/>
      <c r="HI21" s="657"/>
      <c r="HJ21" s="657"/>
      <c r="HK21" s="657"/>
      <c r="HL21" s="657"/>
      <c r="HM21" s="657"/>
      <c r="HN21" s="605"/>
      <c r="HO21" s="15"/>
      <c r="HP21" s="593">
        <f t="shared" si="122"/>
        <v>18</v>
      </c>
      <c r="HQ21" s="694">
        <f t="shared" si="73"/>
        <v>18</v>
      </c>
      <c r="HR21" s="15" t="s">
        <v>383</v>
      </c>
      <c r="HS21" s="845">
        <f t="shared" si="93"/>
        <v>53442407.952194251</v>
      </c>
      <c r="HT21" s="695">
        <f t="shared" si="94"/>
        <v>15.825327</v>
      </c>
      <c r="HU21" s="695">
        <v>12.270154</v>
      </c>
      <c r="HV21" s="672">
        <f t="shared" si="95"/>
        <v>0.28974151424668348</v>
      </c>
      <c r="HW21" s="695">
        <f t="shared" si="96"/>
        <v>3.5551729999999999</v>
      </c>
      <c r="HX21" s="673">
        <v>25</v>
      </c>
      <c r="HY21" s="15"/>
      <c r="HZ21" s="60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605"/>
      <c r="IN21" s="15"/>
      <c r="IO21" s="593">
        <v>18</v>
      </c>
      <c r="IP21" s="694">
        <v>18</v>
      </c>
      <c r="IQ21" s="15" t="s">
        <v>383</v>
      </c>
      <c r="IR21" s="696">
        <f t="shared" si="97"/>
        <v>8457435.9951731544</v>
      </c>
      <c r="IS21" s="697">
        <f t="shared" si="97"/>
        <v>53442407.952194251</v>
      </c>
      <c r="IT21" s="698">
        <f t="shared" si="97"/>
        <v>15.825327</v>
      </c>
      <c r="IU21" s="365">
        <f t="shared" si="98"/>
        <v>7983146.3816786017</v>
      </c>
      <c r="IV21" s="365">
        <f t="shared" si="99"/>
        <v>45459261.570515648</v>
      </c>
      <c r="IW21" s="696">
        <f t="shared" si="100"/>
        <v>119747.19572517902</v>
      </c>
      <c r="IX21" s="696">
        <f t="shared" si="101"/>
        <v>8337688.7994479751</v>
      </c>
      <c r="IY21" s="556">
        <f t="shared" si="102"/>
        <v>15.601259596884695</v>
      </c>
      <c r="IZ21" s="699">
        <f t="shared" si="103"/>
        <v>17.101259596884695</v>
      </c>
      <c r="JA21" s="696">
        <f t="shared" si="104"/>
        <v>8457435.9951731544</v>
      </c>
      <c r="JB21" s="700">
        <f t="shared" si="105"/>
        <v>0.22406740311530449</v>
      </c>
      <c r="JC21" s="15"/>
      <c r="JD21" s="605"/>
      <c r="JE21" s="15"/>
      <c r="JF21" s="593">
        <f t="shared" si="123"/>
        <v>18</v>
      </c>
      <c r="JG21" s="694">
        <f t="shared" si="74"/>
        <v>18</v>
      </c>
      <c r="JH21" s="15" t="s">
        <v>383</v>
      </c>
      <c r="JI21" s="845">
        <f t="shared" si="106"/>
        <v>53442407.952194251</v>
      </c>
      <c r="JJ21" s="695">
        <f t="shared" si="107"/>
        <v>15.601259596884695</v>
      </c>
      <c r="JK21" s="695">
        <v>12.036</v>
      </c>
      <c r="JL21" s="672">
        <f t="shared" si="125"/>
        <v>0.2962163174546939</v>
      </c>
      <c r="JM21" s="695">
        <f t="shared" si="109"/>
        <v>3.5652595968846956</v>
      </c>
      <c r="JN21" s="673">
        <v>25</v>
      </c>
      <c r="JO21" s="15"/>
      <c r="JP21" s="15"/>
      <c r="JQ21" s="605"/>
      <c r="JR21" s="15"/>
      <c r="JS21" s="845">
        <v>52860895</v>
      </c>
      <c r="JT21" s="695">
        <v>15.823285950211968</v>
      </c>
      <c r="JU21" s="850">
        <f t="shared" si="110"/>
        <v>-581512.95219425112</v>
      </c>
      <c r="JV21" s="851">
        <f t="shared" si="111"/>
        <v>-0.22202635332727283</v>
      </c>
    </row>
    <row r="22" spans="1:282" x14ac:dyDescent="0.3">
      <c r="A22" s="15"/>
      <c r="B22" s="15"/>
      <c r="C22" s="15"/>
      <c r="D22" s="15"/>
      <c r="E22" s="15"/>
      <c r="F22" s="15"/>
      <c r="G22" s="605"/>
      <c r="H22" s="15"/>
      <c r="I22" s="628">
        <v>19</v>
      </c>
      <c r="J22" s="632">
        <f t="shared" si="1"/>
        <v>19</v>
      </c>
      <c r="K22" s="402" t="s">
        <v>384</v>
      </c>
      <c r="L22" s="842">
        <v>603.45527351165708</v>
      </c>
      <c r="M22" s="634">
        <f t="shared" si="2"/>
        <v>2.7630532419720202E-7</v>
      </c>
      <c r="N22" s="633">
        <v>21.48076923076923</v>
      </c>
      <c r="O22" s="633">
        <f t="shared" si="75"/>
        <v>28.092814881473743</v>
      </c>
      <c r="P22" s="634">
        <f t="shared" si="3"/>
        <v>1.6675668060520978E-5</v>
      </c>
      <c r="Q22" s="635" t="s">
        <v>355</v>
      </c>
      <c r="R22" s="15"/>
      <c r="S22" s="605"/>
      <c r="T22" s="15"/>
      <c r="U22" s="636">
        <f t="shared" si="113"/>
        <v>19</v>
      </c>
      <c r="V22" s="637">
        <f t="shared" si="4"/>
        <v>19</v>
      </c>
      <c r="W22" s="402" t="s">
        <v>384</v>
      </c>
      <c r="X22" s="290">
        <f t="shared" si="76"/>
        <v>1117.3305974264558</v>
      </c>
      <c r="Y22" s="634">
        <f t="shared" si="5"/>
        <v>1.0499551221303227E-5</v>
      </c>
      <c r="Z22" s="15"/>
      <c r="AA22" s="605"/>
      <c r="AB22" s="15"/>
      <c r="AC22" s="636">
        <f t="shared" si="114"/>
        <v>19</v>
      </c>
      <c r="AD22" s="638">
        <v>19</v>
      </c>
      <c r="AE22" s="639" t="s">
        <v>384</v>
      </c>
      <c r="AF22" s="640">
        <v>131.15</v>
      </c>
      <c r="AG22" s="15"/>
      <c r="AH22" s="605"/>
      <c r="AI22" s="15"/>
      <c r="AJ22" s="15"/>
      <c r="AK22" s="15"/>
      <c r="AL22" s="15"/>
      <c r="AM22" s="15"/>
      <c r="AN22" s="605"/>
      <c r="AO22" s="15"/>
      <c r="AP22" s="636">
        <f t="shared" si="78"/>
        <v>19</v>
      </c>
      <c r="AQ22" s="645">
        <f t="shared" si="6"/>
        <v>19</v>
      </c>
      <c r="AR22" s="402" t="s">
        <v>384</v>
      </c>
      <c r="AS22" s="402">
        <f t="shared" si="7"/>
        <v>131.15</v>
      </c>
      <c r="AT22" s="845">
        <f t="shared" si="79"/>
        <v>603.45527351165708</v>
      </c>
      <c r="AU22" s="646">
        <f t="shared" si="115"/>
        <v>21.984210866959398</v>
      </c>
      <c r="AV22" s="647">
        <f t="shared" si="8"/>
        <v>23.127321661339366</v>
      </c>
      <c r="AW22" s="648">
        <f t="shared" si="9"/>
        <v>25.757631311903779</v>
      </c>
      <c r="AX22" s="290">
        <f t="shared" si="124"/>
        <v>595.70502458458543</v>
      </c>
      <c r="AY22" s="634">
        <f t="shared" si="80"/>
        <v>1.1560096375883337E-5</v>
      </c>
      <c r="AZ22" s="649">
        <f t="shared" si="10"/>
        <v>98.715688</v>
      </c>
      <c r="BA22" s="15"/>
      <c r="BB22" s="605"/>
      <c r="BC22" s="15"/>
      <c r="BD22" s="15"/>
      <c r="BE22" s="15"/>
      <c r="BF22" s="15"/>
      <c r="BG22" s="15"/>
      <c r="BH22" s="15"/>
      <c r="BI22" s="605"/>
      <c r="BJ22" s="15"/>
      <c r="BK22" s="628">
        <f t="shared" si="116"/>
        <v>19</v>
      </c>
      <c r="BL22" s="635">
        <f t="shared" si="11"/>
        <v>19</v>
      </c>
      <c r="BM22" s="402" t="s">
        <v>384</v>
      </c>
      <c r="BN22" s="634">
        <f t="shared" si="81"/>
        <v>1.1560096375883337E-5</v>
      </c>
      <c r="BO22" s="290">
        <f t="shared" si="82"/>
        <v>134.95882800939981</v>
      </c>
      <c r="BP22" s="634">
        <f t="shared" si="83"/>
        <v>2.7630532419720202E-7</v>
      </c>
      <c r="BQ22" s="290">
        <f t="shared" si="84"/>
        <v>3.225738048707421</v>
      </c>
      <c r="BR22" s="650">
        <f t="shared" si="12"/>
        <v>138.18456605810724</v>
      </c>
      <c r="BS22" s="649">
        <f t="shared" si="13"/>
        <v>22.898890999999999</v>
      </c>
      <c r="BT22" s="15"/>
      <c r="BU22" s="605"/>
      <c r="BV22" s="10"/>
      <c r="BW22" s="191"/>
      <c r="BX22" s="191"/>
      <c r="BY22" s="191"/>
      <c r="BZ22" s="191"/>
      <c r="CA22" s="191"/>
      <c r="CB22" s="191"/>
      <c r="CC22" s="191"/>
      <c r="CD22" s="191"/>
      <c r="CE22" s="15"/>
      <c r="CF22" s="605"/>
      <c r="CG22" s="15"/>
      <c r="CH22" s="628">
        <f t="shared" si="117"/>
        <v>19</v>
      </c>
      <c r="CI22" s="638">
        <f t="shared" si="15"/>
        <v>19</v>
      </c>
      <c r="CJ22" s="402" t="s">
        <v>384</v>
      </c>
      <c r="CK22" s="634">
        <f t="shared" si="16"/>
        <v>2.7630532419720202E-7</v>
      </c>
      <c r="CL22" s="290">
        <f t="shared" si="17"/>
        <v>1.4746852091743068</v>
      </c>
      <c r="CM22" s="634">
        <f t="shared" si="18"/>
        <v>1.6675668060520978E-5</v>
      </c>
      <c r="CN22" s="290">
        <f t="shared" si="19"/>
        <v>285.80779629155859</v>
      </c>
      <c r="CO22" s="290">
        <f t="shared" si="20"/>
        <v>287.2824815007329</v>
      </c>
      <c r="CP22" s="634">
        <f t="shared" si="21"/>
        <v>1.2781534134055924E-5</v>
      </c>
      <c r="CQ22" s="649">
        <f t="shared" si="22"/>
        <v>47.606259000000001</v>
      </c>
      <c r="CR22" s="15"/>
      <c r="CS22" s="60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0"/>
      <c r="DE22" s="605"/>
      <c r="DF22" s="15"/>
      <c r="DG22" s="636">
        <f t="shared" si="118"/>
        <v>19</v>
      </c>
      <c r="DH22" s="654">
        <f t="shared" si="24"/>
        <v>19</v>
      </c>
      <c r="DI22" s="402" t="s">
        <v>384</v>
      </c>
      <c r="DJ22" s="634">
        <f t="shared" si="25"/>
        <v>1.2781534134055924E-5</v>
      </c>
      <c r="DK22" s="290">
        <f t="shared" si="86"/>
        <v>0.75040316911841909</v>
      </c>
      <c r="DL22" s="634">
        <f t="shared" si="26"/>
        <v>1.6675668060520978E-5</v>
      </c>
      <c r="DM22" s="290">
        <f t="shared" si="27"/>
        <v>33.634902894163481</v>
      </c>
      <c r="DN22" s="634">
        <f t="shared" si="28"/>
        <v>2.7630532419720202E-7</v>
      </c>
      <c r="DO22" s="290">
        <f t="shared" si="29"/>
        <v>0.92162942982300888</v>
      </c>
      <c r="DP22" s="290">
        <f t="shared" si="87"/>
        <v>35.306935493104909</v>
      </c>
      <c r="DQ22" s="634">
        <f t="shared" si="30"/>
        <v>6.5247138638033425E-6</v>
      </c>
      <c r="DR22" s="649">
        <f t="shared" si="31"/>
        <v>5.8507959999999999</v>
      </c>
      <c r="DS22" s="15"/>
      <c r="DT22" s="605"/>
      <c r="DU22" s="15"/>
      <c r="DV22" s="636">
        <f t="shared" si="119"/>
        <v>19</v>
      </c>
      <c r="DW22" s="654">
        <f t="shared" si="32"/>
        <v>19</v>
      </c>
      <c r="DX22" s="402" t="s">
        <v>384</v>
      </c>
      <c r="DY22" s="634">
        <f t="shared" si="33"/>
        <v>1.6675668060520978E-5</v>
      </c>
      <c r="DZ22" s="290">
        <f t="shared" si="34"/>
        <v>60.851589789925342</v>
      </c>
      <c r="EA22" s="649">
        <f t="shared" si="35"/>
        <v>10.083861000000001</v>
      </c>
      <c r="EB22" s="15"/>
      <c r="EC22" s="605"/>
      <c r="ED22" s="15"/>
      <c r="EE22" s="15"/>
      <c r="EF22" s="15"/>
      <c r="EG22" s="15"/>
      <c r="EH22" s="15"/>
      <c r="EI22" s="15"/>
      <c r="EJ22" s="15"/>
      <c r="EK22" s="605"/>
      <c r="EL22" s="15"/>
      <c r="EM22" s="636">
        <f t="shared" si="120"/>
        <v>19</v>
      </c>
      <c r="EN22" s="654">
        <f t="shared" si="36"/>
        <v>19</v>
      </c>
      <c r="EO22" s="402" t="s">
        <v>384</v>
      </c>
      <c r="EP22" s="634">
        <f t="shared" si="37"/>
        <v>1.0499551221303227E-5</v>
      </c>
      <c r="EQ22" s="290">
        <f t="shared" si="38"/>
        <v>75.717705833071719</v>
      </c>
      <c r="ER22" s="634">
        <f t="shared" si="39"/>
        <v>1.2781534134055924E-5</v>
      </c>
      <c r="ES22" s="290">
        <f t="shared" si="40"/>
        <v>15.196290267586901</v>
      </c>
      <c r="ET22" s="634">
        <f t="shared" si="41"/>
        <v>2.7630532419720202E-7</v>
      </c>
      <c r="EU22" s="290">
        <f t="shared" si="42"/>
        <v>0.83520183952473404</v>
      </c>
      <c r="EV22" s="290">
        <f t="shared" si="43"/>
        <v>91.74919794018335</v>
      </c>
      <c r="EW22" s="634">
        <f t="shared" si="44"/>
        <v>8.031834424321124E-6</v>
      </c>
      <c r="EX22" s="649">
        <f t="shared" si="45"/>
        <v>15.203976000000001</v>
      </c>
      <c r="EY22" s="15"/>
      <c r="EZ22" s="605"/>
      <c r="FA22" s="15"/>
      <c r="FB22" s="15"/>
      <c r="FC22" s="15"/>
      <c r="FD22" s="15"/>
      <c r="FE22" s="15"/>
      <c r="FF22" s="605"/>
      <c r="FG22" s="15"/>
      <c r="FH22" s="636">
        <f t="shared" si="121"/>
        <v>19</v>
      </c>
      <c r="FI22" s="637">
        <f t="shared" si="46"/>
        <v>19</v>
      </c>
      <c r="FJ22" s="402" t="s">
        <v>384</v>
      </c>
      <c r="FK22" s="634">
        <f t="shared" si="47"/>
        <v>1.0499551221303227E-5</v>
      </c>
      <c r="FL22" s="290">
        <f t="shared" si="48"/>
        <v>208.15979298743247</v>
      </c>
      <c r="FM22" s="649">
        <f t="shared" si="49"/>
        <v>34.494650999999998</v>
      </c>
      <c r="FN22" s="15"/>
      <c r="FO22" s="605"/>
      <c r="FP22" s="15"/>
      <c r="FQ22" s="628">
        <v>19</v>
      </c>
      <c r="FR22" s="637">
        <v>19</v>
      </c>
      <c r="FS22" s="402" t="s">
        <v>384</v>
      </c>
      <c r="FT22" s="290">
        <f t="shared" si="50"/>
        <v>595.70502458458543</v>
      </c>
      <c r="FU22" s="290">
        <f t="shared" si="51"/>
        <v>138.18456605810724</v>
      </c>
      <c r="FV22" s="290">
        <f t="shared" si="52"/>
        <v>287.2824815007329</v>
      </c>
      <c r="FW22" s="290">
        <f t="shared" si="53"/>
        <v>35.306935493104909</v>
      </c>
      <c r="FX22" s="290">
        <f t="shared" si="54"/>
        <v>60.851589789925342</v>
      </c>
      <c r="FY22" s="290">
        <f t="shared" si="55"/>
        <v>91.74919794018335</v>
      </c>
      <c r="FZ22" s="290">
        <f t="shared" si="56"/>
        <v>208.15979298743247</v>
      </c>
      <c r="GA22" s="290">
        <f t="shared" si="57"/>
        <v>1417.2395883540717</v>
      </c>
      <c r="GB22" s="655">
        <f t="shared" si="58"/>
        <v>234.85412299999999</v>
      </c>
      <c r="GC22" s="15"/>
      <c r="GD22" s="605"/>
      <c r="GE22" s="15"/>
      <c r="GF22" s="636">
        <f t="shared" si="89"/>
        <v>19</v>
      </c>
      <c r="GG22" s="637">
        <f t="shared" si="59"/>
        <v>19</v>
      </c>
      <c r="GH22" s="402" t="s">
        <v>384</v>
      </c>
      <c r="GI22" s="649">
        <f t="shared" si="60"/>
        <v>98.715688</v>
      </c>
      <c r="GJ22" s="649">
        <f t="shared" si="61"/>
        <v>22.898890999999999</v>
      </c>
      <c r="GK22" s="649">
        <f t="shared" si="62"/>
        <v>47.606259000000001</v>
      </c>
      <c r="GL22" s="649">
        <f t="shared" si="63"/>
        <v>5.8507959999999999</v>
      </c>
      <c r="GM22" s="649">
        <f t="shared" si="64"/>
        <v>10.083861000000001</v>
      </c>
      <c r="GN22" s="649">
        <f t="shared" si="65"/>
        <v>15.203976000000001</v>
      </c>
      <c r="GO22" s="649">
        <f t="shared" si="66"/>
        <v>34.494650999999998</v>
      </c>
      <c r="GP22" s="649">
        <f t="shared" si="67"/>
        <v>234.85412299999999</v>
      </c>
      <c r="GQ22" s="845">
        <f t="shared" si="90"/>
        <v>603.45527351165708</v>
      </c>
      <c r="GR22" s="616"/>
      <c r="GS22" s="605"/>
      <c r="GT22" s="15"/>
      <c r="GU22" s="628">
        <f t="shared" si="91"/>
        <v>19</v>
      </c>
      <c r="GV22" s="637">
        <f t="shared" si="68"/>
        <v>19</v>
      </c>
      <c r="GW22" s="402" t="s">
        <v>384</v>
      </c>
      <c r="GX22" s="635" t="s">
        <v>355</v>
      </c>
      <c r="GY22" s="290">
        <f t="shared" si="69"/>
        <v>1417.2395883540717</v>
      </c>
      <c r="GZ22" s="633">
        <f t="shared" si="70"/>
        <v>603.45527351165708</v>
      </c>
      <c r="HA22" s="649">
        <f t="shared" si="92"/>
        <v>234.85412299999999</v>
      </c>
      <c r="HB22" s="290">
        <f t="shared" si="71"/>
        <v>1417.2395903030535</v>
      </c>
      <c r="HC22" s="656">
        <f t="shared" si="72"/>
        <v>1.948981889654533E-6</v>
      </c>
      <c r="HD22" s="657"/>
      <c r="HE22" s="605"/>
      <c r="HF22" s="15"/>
      <c r="HG22" s="657"/>
      <c r="HH22" s="657"/>
      <c r="HI22" s="657"/>
      <c r="HJ22" s="657"/>
      <c r="HK22" s="657"/>
      <c r="HL22" s="657"/>
      <c r="HM22" s="657"/>
      <c r="HN22" s="605"/>
      <c r="HO22" s="15"/>
      <c r="HP22" s="636">
        <f t="shared" si="122"/>
        <v>19</v>
      </c>
      <c r="HQ22" s="660">
        <f t="shared" si="73"/>
        <v>19</v>
      </c>
      <c r="HR22" s="402" t="s">
        <v>384</v>
      </c>
      <c r="HS22" s="845">
        <f t="shared" si="93"/>
        <v>603.45527351165708</v>
      </c>
      <c r="HT22" s="661">
        <f t="shared" si="94"/>
        <v>234.85412299999999</v>
      </c>
      <c r="HU22" s="661">
        <v>170.58242999999999</v>
      </c>
      <c r="HV22" s="630">
        <f t="shared" si="95"/>
        <v>0.37677791903890689</v>
      </c>
      <c r="HW22" s="661">
        <f t="shared" si="96"/>
        <v>64.271692999999999</v>
      </c>
      <c r="HX22" s="631">
        <v>25</v>
      </c>
      <c r="HY22" s="15"/>
      <c r="HZ22" s="60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605"/>
      <c r="IN22" s="15"/>
      <c r="IO22" s="636">
        <v>19</v>
      </c>
      <c r="IP22" s="660">
        <v>19</v>
      </c>
      <c r="IQ22" s="402" t="s">
        <v>384</v>
      </c>
      <c r="IR22" s="667">
        <f t="shared" si="97"/>
        <v>1417.2395883540717</v>
      </c>
      <c r="IS22" s="668">
        <f t="shared" si="97"/>
        <v>603.45527351165708</v>
      </c>
      <c r="IT22" s="669">
        <f t="shared" si="97"/>
        <v>234.85412299999999</v>
      </c>
      <c r="IU22" s="633">
        <f t="shared" si="98"/>
        <v>90.143239570133545</v>
      </c>
      <c r="IV22" s="633">
        <f t="shared" si="99"/>
        <v>513.31203394152351</v>
      </c>
      <c r="IW22" s="667">
        <f t="shared" si="100"/>
        <v>1.3521485935520032</v>
      </c>
      <c r="IX22" s="667">
        <f t="shared" si="101"/>
        <v>1415.8874397605196</v>
      </c>
      <c r="IY22" s="670">
        <f t="shared" si="102"/>
        <v>234.63005493698259</v>
      </c>
      <c r="IZ22" s="670">
        <f>IY22+1.5</f>
        <v>236.13005493698259</v>
      </c>
      <c r="JA22" s="667">
        <f t="shared" si="104"/>
        <v>1417.2395883540717</v>
      </c>
      <c r="JB22" s="655">
        <f t="shared" si="105"/>
        <v>0.22406806301739834</v>
      </c>
      <c r="JC22" s="15"/>
      <c r="JD22" s="605"/>
      <c r="JE22" s="15"/>
      <c r="JF22" s="636">
        <f t="shared" si="123"/>
        <v>19</v>
      </c>
      <c r="JG22" s="660">
        <f t="shared" si="74"/>
        <v>19</v>
      </c>
      <c r="JH22" s="402" t="s">
        <v>384</v>
      </c>
      <c r="JI22" s="845">
        <f t="shared" si="106"/>
        <v>603.45527351165708</v>
      </c>
      <c r="JJ22" s="661">
        <f t="shared" si="107"/>
        <v>234.63005493698259</v>
      </c>
      <c r="JK22" s="661">
        <v>170.34800000000001</v>
      </c>
      <c r="JL22" s="630">
        <f t="shared" si="125"/>
        <v>0.37735726240978806</v>
      </c>
      <c r="JM22" s="661">
        <f t="shared" si="109"/>
        <v>64.282054936982576</v>
      </c>
      <c r="JN22" s="631">
        <v>25</v>
      </c>
      <c r="JO22" s="15"/>
      <c r="JP22" s="15"/>
      <c r="JQ22" s="605"/>
      <c r="JR22" s="15"/>
      <c r="JS22" s="845">
        <v>1285</v>
      </c>
      <c r="JT22" s="661">
        <v>237.96625053336237</v>
      </c>
      <c r="JU22" s="850">
        <f t="shared" si="110"/>
        <v>681.54472648834292</v>
      </c>
      <c r="JV22" s="851">
        <f t="shared" si="111"/>
        <v>-3.3361955963797811</v>
      </c>
    </row>
    <row r="23" spans="1:282" x14ac:dyDescent="0.3">
      <c r="A23" s="15"/>
      <c r="B23" s="15"/>
      <c r="C23" s="15"/>
      <c r="D23" s="15"/>
      <c r="E23" s="15"/>
      <c r="F23" s="15"/>
      <c r="G23" s="605"/>
      <c r="H23" s="15"/>
      <c r="I23" s="247">
        <v>20</v>
      </c>
      <c r="J23" s="674">
        <f t="shared" si="1"/>
        <v>20</v>
      </c>
      <c r="K23" s="15" t="s">
        <v>385</v>
      </c>
      <c r="L23" s="842"/>
      <c r="M23" s="564">
        <f t="shared" si="2"/>
        <v>0</v>
      </c>
      <c r="N23" s="365">
        <v>900</v>
      </c>
      <c r="O23" s="365">
        <f t="shared" si="75"/>
        <v>0</v>
      </c>
      <c r="P23" s="564">
        <f t="shared" si="3"/>
        <v>0</v>
      </c>
      <c r="Q23" s="231" t="s">
        <v>360</v>
      </c>
      <c r="R23" s="15"/>
      <c r="S23" s="605"/>
      <c r="T23" s="15"/>
      <c r="U23" s="593">
        <f t="shared" si="113"/>
        <v>20</v>
      </c>
      <c r="V23" s="675">
        <f t="shared" si="4"/>
        <v>20</v>
      </c>
      <c r="W23" s="15" t="s">
        <v>385</v>
      </c>
      <c r="X23" s="270">
        <f t="shared" si="76"/>
        <v>0</v>
      </c>
      <c r="Y23" s="564">
        <f t="shared" si="5"/>
        <v>0</v>
      </c>
      <c r="Z23" s="15"/>
      <c r="AA23" s="605"/>
      <c r="AB23" s="15"/>
      <c r="AC23" s="593">
        <f t="shared" si="114"/>
        <v>20</v>
      </c>
      <c r="AD23" s="74">
        <v>20</v>
      </c>
      <c r="AE23" s="258" t="s">
        <v>385</v>
      </c>
      <c r="AF23" s="280">
        <v>4.6900000000000004</v>
      </c>
      <c r="AG23" s="15"/>
      <c r="AH23" s="605"/>
      <c r="AI23" s="15"/>
      <c r="AJ23" s="15"/>
      <c r="AK23" s="15"/>
      <c r="AL23" s="15"/>
      <c r="AM23" s="15"/>
      <c r="AN23" s="605"/>
      <c r="AO23" s="15"/>
      <c r="AP23" s="593">
        <f t="shared" si="78"/>
        <v>20</v>
      </c>
      <c r="AQ23" s="678">
        <f t="shared" si="6"/>
        <v>20</v>
      </c>
      <c r="AR23" s="15" t="s">
        <v>385</v>
      </c>
      <c r="AS23" s="15">
        <f t="shared" si="7"/>
        <v>4.6900000000000004</v>
      </c>
      <c r="AT23" s="845">
        <f t="shared" si="79"/>
        <v>0</v>
      </c>
      <c r="AU23" s="679">
        <f t="shared" si="115"/>
        <v>0</v>
      </c>
      <c r="AV23" s="680">
        <f t="shared" si="8"/>
        <v>0</v>
      </c>
      <c r="AW23" s="681">
        <f t="shared" si="9"/>
        <v>25.757631311903779</v>
      </c>
      <c r="AX23" s="270">
        <f t="shared" si="124"/>
        <v>0</v>
      </c>
      <c r="AY23" s="564">
        <f t="shared" si="80"/>
        <v>0</v>
      </c>
      <c r="AZ23" s="682">
        <f t="shared" si="10"/>
        <v>0</v>
      </c>
      <c r="BA23" s="15"/>
      <c r="BB23" s="605"/>
      <c r="BC23" s="15"/>
      <c r="BD23" s="15"/>
      <c r="BE23" s="15"/>
      <c r="BF23" s="15"/>
      <c r="BG23" s="15"/>
      <c r="BH23" s="15"/>
      <c r="BI23" s="605"/>
      <c r="BJ23" s="15"/>
      <c r="BK23" s="247">
        <f t="shared" si="116"/>
        <v>20</v>
      </c>
      <c r="BL23" s="231">
        <f t="shared" si="11"/>
        <v>20</v>
      </c>
      <c r="BM23" s="15" t="s">
        <v>385</v>
      </c>
      <c r="BN23" s="564">
        <f t="shared" si="81"/>
        <v>0</v>
      </c>
      <c r="BO23" s="270">
        <f t="shared" si="82"/>
        <v>0</v>
      </c>
      <c r="BP23" s="564">
        <f t="shared" si="83"/>
        <v>0</v>
      </c>
      <c r="BQ23" s="270">
        <f t="shared" si="84"/>
        <v>0</v>
      </c>
      <c r="BR23" s="685">
        <f t="shared" si="12"/>
        <v>0</v>
      </c>
      <c r="BS23" s="682">
        <f t="shared" si="13"/>
        <v>0</v>
      </c>
      <c r="BT23" s="15"/>
      <c r="BU23" s="605"/>
      <c r="BV23" s="10"/>
      <c r="BW23" s="191"/>
      <c r="BX23" s="191"/>
      <c r="BY23" s="191"/>
      <c r="BZ23" s="191"/>
      <c r="CA23" s="191"/>
      <c r="CB23" s="191"/>
      <c r="CC23" s="191"/>
      <c r="CD23" s="191"/>
      <c r="CE23" s="15"/>
      <c r="CF23" s="605"/>
      <c r="CG23" s="15"/>
      <c r="CH23" s="247">
        <f t="shared" si="117"/>
        <v>20</v>
      </c>
      <c r="CI23" s="74">
        <f t="shared" si="15"/>
        <v>20</v>
      </c>
      <c r="CJ23" s="15" t="s">
        <v>385</v>
      </c>
      <c r="CK23" s="254">
        <f t="shared" si="16"/>
        <v>0</v>
      </c>
      <c r="CL23" s="256">
        <f t="shared" si="17"/>
        <v>0</v>
      </c>
      <c r="CM23" s="254">
        <f t="shared" si="18"/>
        <v>0</v>
      </c>
      <c r="CN23" s="256">
        <f t="shared" si="19"/>
        <v>0</v>
      </c>
      <c r="CO23" s="256">
        <f t="shared" si="20"/>
        <v>0</v>
      </c>
      <c r="CP23" s="254">
        <f t="shared" si="21"/>
        <v>0</v>
      </c>
      <c r="CQ23" s="252">
        <f t="shared" si="22"/>
        <v>0</v>
      </c>
      <c r="CR23" s="15"/>
      <c r="CS23" s="60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0"/>
      <c r="DE23" s="605"/>
      <c r="DF23" s="15"/>
      <c r="DG23" s="593">
        <f t="shared" si="118"/>
        <v>20</v>
      </c>
      <c r="DH23" s="689">
        <f t="shared" si="24"/>
        <v>20</v>
      </c>
      <c r="DI23" s="15" t="s">
        <v>385</v>
      </c>
      <c r="DJ23" s="254">
        <f t="shared" si="25"/>
        <v>0</v>
      </c>
      <c r="DK23" s="256">
        <f t="shared" si="86"/>
        <v>0</v>
      </c>
      <c r="DL23" s="254">
        <f t="shared" si="26"/>
        <v>0</v>
      </c>
      <c r="DM23" s="256">
        <f t="shared" si="27"/>
        <v>0</v>
      </c>
      <c r="DN23" s="254">
        <f t="shared" si="28"/>
        <v>0</v>
      </c>
      <c r="DO23" s="256">
        <f t="shared" si="29"/>
        <v>0</v>
      </c>
      <c r="DP23" s="256">
        <f t="shared" si="87"/>
        <v>0</v>
      </c>
      <c r="DQ23" s="254">
        <f t="shared" si="30"/>
        <v>0</v>
      </c>
      <c r="DR23" s="252">
        <f t="shared" si="31"/>
        <v>0</v>
      </c>
      <c r="DS23" s="15"/>
      <c r="DT23" s="605"/>
      <c r="DU23" s="15"/>
      <c r="DV23" s="593">
        <f t="shared" si="119"/>
        <v>20</v>
      </c>
      <c r="DW23" s="689">
        <f t="shared" si="32"/>
        <v>20</v>
      </c>
      <c r="DX23" s="15" t="s">
        <v>385</v>
      </c>
      <c r="DY23" s="254">
        <f t="shared" si="33"/>
        <v>0</v>
      </c>
      <c r="DZ23" s="256">
        <f t="shared" si="34"/>
        <v>0</v>
      </c>
      <c r="EA23" s="252">
        <f t="shared" si="35"/>
        <v>0</v>
      </c>
      <c r="EB23" s="15"/>
      <c r="EC23" s="605"/>
      <c r="ED23" s="15"/>
      <c r="EE23" s="15"/>
      <c r="EF23" s="15"/>
      <c r="EG23" s="15"/>
      <c r="EH23" s="15"/>
      <c r="EI23" s="15"/>
      <c r="EJ23" s="15"/>
      <c r="EK23" s="605"/>
      <c r="EL23" s="15"/>
      <c r="EM23" s="593">
        <f t="shared" si="120"/>
        <v>20</v>
      </c>
      <c r="EN23" s="689">
        <f t="shared" si="36"/>
        <v>20</v>
      </c>
      <c r="EO23" s="15" t="s">
        <v>385</v>
      </c>
      <c r="EP23" s="254">
        <f t="shared" si="37"/>
        <v>0</v>
      </c>
      <c r="EQ23" s="256">
        <f t="shared" si="38"/>
        <v>0</v>
      </c>
      <c r="ER23" s="254">
        <f t="shared" si="39"/>
        <v>0</v>
      </c>
      <c r="ES23" s="256">
        <f t="shared" si="40"/>
        <v>0</v>
      </c>
      <c r="ET23" s="254">
        <f t="shared" si="41"/>
        <v>0</v>
      </c>
      <c r="EU23" s="256">
        <f t="shared" si="42"/>
        <v>0</v>
      </c>
      <c r="EV23" s="256">
        <f t="shared" si="43"/>
        <v>0</v>
      </c>
      <c r="EW23" s="254">
        <f t="shared" si="44"/>
        <v>0</v>
      </c>
      <c r="EX23" s="252">
        <f t="shared" si="45"/>
        <v>0</v>
      </c>
      <c r="EY23" s="15"/>
      <c r="EZ23" s="605"/>
      <c r="FA23" s="15"/>
      <c r="FB23" s="15"/>
      <c r="FC23" s="15"/>
      <c r="FD23" s="15"/>
      <c r="FE23" s="15"/>
      <c r="FF23" s="605"/>
      <c r="FG23" s="15"/>
      <c r="FH23" s="593">
        <f t="shared" si="121"/>
        <v>20</v>
      </c>
      <c r="FI23" s="675">
        <f t="shared" si="46"/>
        <v>20</v>
      </c>
      <c r="FJ23" s="15" t="s">
        <v>385</v>
      </c>
      <c r="FK23" s="254">
        <f t="shared" si="47"/>
        <v>0</v>
      </c>
      <c r="FL23" s="256">
        <f t="shared" si="48"/>
        <v>0</v>
      </c>
      <c r="FM23" s="252">
        <f t="shared" si="49"/>
        <v>0</v>
      </c>
      <c r="FN23" s="15"/>
      <c r="FO23" s="605"/>
      <c r="FP23" s="15"/>
      <c r="FQ23" s="247">
        <v>20</v>
      </c>
      <c r="FR23" s="675">
        <v>20</v>
      </c>
      <c r="FS23" s="15" t="s">
        <v>385</v>
      </c>
      <c r="FT23" s="256">
        <f t="shared" si="50"/>
        <v>0</v>
      </c>
      <c r="FU23" s="256">
        <f t="shared" si="51"/>
        <v>0</v>
      </c>
      <c r="FV23" s="256">
        <f t="shared" si="52"/>
        <v>0</v>
      </c>
      <c r="FW23" s="256">
        <f t="shared" si="53"/>
        <v>0</v>
      </c>
      <c r="FX23" s="256">
        <f t="shared" si="54"/>
        <v>0</v>
      </c>
      <c r="FY23" s="256">
        <f t="shared" si="55"/>
        <v>0</v>
      </c>
      <c r="FZ23" s="256">
        <f t="shared" si="56"/>
        <v>0</v>
      </c>
      <c r="GA23" s="256">
        <f t="shared" si="57"/>
        <v>0</v>
      </c>
      <c r="GB23" s="325">
        <f t="shared" si="58"/>
        <v>0</v>
      </c>
      <c r="GC23" s="15"/>
      <c r="GD23" s="605"/>
      <c r="GE23" s="15"/>
      <c r="GF23" s="593">
        <f t="shared" si="89"/>
        <v>20</v>
      </c>
      <c r="GG23" s="675">
        <f t="shared" si="59"/>
        <v>20</v>
      </c>
      <c r="GH23" s="15" t="s">
        <v>385</v>
      </c>
      <c r="GI23" s="252">
        <f t="shared" si="60"/>
        <v>0</v>
      </c>
      <c r="GJ23" s="252">
        <f t="shared" si="61"/>
        <v>0</v>
      </c>
      <c r="GK23" s="252">
        <f t="shared" si="62"/>
        <v>0</v>
      </c>
      <c r="GL23" s="252">
        <f t="shared" si="63"/>
        <v>0</v>
      </c>
      <c r="GM23" s="252">
        <f t="shared" si="64"/>
        <v>0</v>
      </c>
      <c r="GN23" s="252">
        <f t="shared" si="65"/>
        <v>0</v>
      </c>
      <c r="GO23" s="252">
        <f t="shared" si="66"/>
        <v>0</v>
      </c>
      <c r="GP23" s="252">
        <f t="shared" si="67"/>
        <v>0</v>
      </c>
      <c r="GQ23" s="845">
        <f t="shared" si="90"/>
        <v>0</v>
      </c>
      <c r="GR23" s="616"/>
      <c r="GS23" s="605"/>
      <c r="GT23" s="15"/>
      <c r="GU23" s="247">
        <f t="shared" si="91"/>
        <v>20</v>
      </c>
      <c r="GV23" s="675">
        <f t="shared" si="68"/>
        <v>20</v>
      </c>
      <c r="GW23" s="15" t="s">
        <v>385</v>
      </c>
      <c r="GX23" s="231" t="s">
        <v>360</v>
      </c>
      <c r="GY23" s="270">
        <f t="shared" si="69"/>
        <v>0</v>
      </c>
      <c r="GZ23" s="365">
        <f t="shared" si="70"/>
        <v>0</v>
      </c>
      <c r="HA23" s="252">
        <f t="shared" si="92"/>
        <v>0</v>
      </c>
      <c r="HB23" s="256">
        <f t="shared" si="71"/>
        <v>0</v>
      </c>
      <c r="HC23" s="657">
        <f t="shared" si="72"/>
        <v>0</v>
      </c>
      <c r="HD23" s="657"/>
      <c r="HE23" s="605"/>
      <c r="HF23" s="15"/>
      <c r="HG23" s="657"/>
      <c r="HH23" s="657"/>
      <c r="HI23" s="657"/>
      <c r="HJ23" s="657"/>
      <c r="HK23" s="657"/>
      <c r="HL23" s="657"/>
      <c r="HM23" s="657"/>
      <c r="HN23" s="605"/>
      <c r="HO23" s="15"/>
      <c r="HP23" s="593">
        <f t="shared" si="122"/>
        <v>20</v>
      </c>
      <c r="HQ23" s="694">
        <f t="shared" si="73"/>
        <v>20</v>
      </c>
      <c r="HR23" s="15" t="s">
        <v>385</v>
      </c>
      <c r="HS23" s="845">
        <f t="shared" si="93"/>
        <v>0</v>
      </c>
      <c r="HT23" s="695">
        <f t="shared" si="94"/>
        <v>0</v>
      </c>
      <c r="HU23" s="695">
        <v>6.73726</v>
      </c>
      <c r="HV23" s="672">
        <f t="shared" si="95"/>
        <v>-1</v>
      </c>
      <c r="HW23" s="695">
        <f t="shared" si="96"/>
        <v>-6.73726</v>
      </c>
      <c r="HX23" s="673">
        <v>10</v>
      </c>
      <c r="HY23" s="15"/>
      <c r="HZ23" s="60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605"/>
      <c r="IN23" s="15"/>
      <c r="IO23" s="593">
        <v>20</v>
      </c>
      <c r="IP23" s="694">
        <v>20</v>
      </c>
      <c r="IQ23" s="15" t="s">
        <v>385</v>
      </c>
      <c r="IR23" s="696">
        <f t="shared" si="97"/>
        <v>0</v>
      </c>
      <c r="IS23" s="697">
        <f t="shared" si="97"/>
        <v>0</v>
      </c>
      <c r="IT23" s="698">
        <f t="shared" si="97"/>
        <v>0</v>
      </c>
      <c r="IU23" s="365">
        <v>0</v>
      </c>
      <c r="IV23" s="365">
        <f t="shared" si="99"/>
        <v>0</v>
      </c>
      <c r="IW23" s="696">
        <f t="shared" si="100"/>
        <v>0</v>
      </c>
      <c r="IX23" s="696">
        <f t="shared" si="101"/>
        <v>0</v>
      </c>
      <c r="IY23" s="556">
        <f>IT23</f>
        <v>0</v>
      </c>
      <c r="IZ23" s="699">
        <f t="shared" ref="IZ23:IZ24" si="127">IY23</f>
        <v>0</v>
      </c>
      <c r="JA23" s="696">
        <f t="shared" si="104"/>
        <v>0</v>
      </c>
      <c r="JB23" s="700">
        <f t="shared" si="105"/>
        <v>0</v>
      </c>
      <c r="JC23" s="15"/>
      <c r="JD23" s="605"/>
      <c r="JE23" s="15"/>
      <c r="JF23" s="593">
        <f t="shared" si="123"/>
        <v>20</v>
      </c>
      <c r="JG23" s="694">
        <f t="shared" si="74"/>
        <v>20</v>
      </c>
      <c r="JH23" s="15" t="s">
        <v>385</v>
      </c>
      <c r="JI23" s="845">
        <f t="shared" si="106"/>
        <v>0</v>
      </c>
      <c r="JJ23" s="695">
        <f t="shared" si="107"/>
        <v>0</v>
      </c>
      <c r="JK23" s="695">
        <v>6.7370000000000001</v>
      </c>
      <c r="JL23" s="672">
        <f t="shared" si="125"/>
        <v>-1</v>
      </c>
      <c r="JM23" s="695">
        <f t="shared" si="109"/>
        <v>-6.7370000000000001</v>
      </c>
      <c r="JN23" s="673">
        <v>10</v>
      </c>
      <c r="JO23" s="15"/>
      <c r="JP23" s="15"/>
      <c r="JQ23" s="605"/>
      <c r="JR23" s="15"/>
      <c r="JS23" s="845">
        <v>0</v>
      </c>
      <c r="JT23" s="695">
        <v>0</v>
      </c>
      <c r="JU23" s="850">
        <f t="shared" si="110"/>
        <v>0</v>
      </c>
      <c r="JV23" s="851">
        <f t="shared" si="111"/>
        <v>0</v>
      </c>
    </row>
    <row r="24" spans="1:282" x14ac:dyDescent="0.3">
      <c r="A24" s="15"/>
      <c r="B24" s="15"/>
      <c r="C24" s="15"/>
      <c r="D24" s="15"/>
      <c r="E24" s="15"/>
      <c r="F24" s="15"/>
      <c r="G24" s="605"/>
      <c r="H24" s="15"/>
      <c r="I24" s="628">
        <v>21</v>
      </c>
      <c r="J24" s="632">
        <f t="shared" si="1"/>
        <v>21</v>
      </c>
      <c r="K24" s="402" t="s">
        <v>386</v>
      </c>
      <c r="L24" s="842"/>
      <c r="M24" s="634">
        <f t="shared" si="2"/>
        <v>0</v>
      </c>
      <c r="N24" s="633">
        <v>636</v>
      </c>
      <c r="O24" s="633">
        <f t="shared" si="75"/>
        <v>0</v>
      </c>
      <c r="P24" s="634">
        <f t="shared" si="3"/>
        <v>0</v>
      </c>
      <c r="Q24" s="635" t="s">
        <v>360</v>
      </c>
      <c r="R24" s="15"/>
      <c r="S24" s="605"/>
      <c r="T24" s="15"/>
      <c r="U24" s="636">
        <f t="shared" si="113"/>
        <v>21</v>
      </c>
      <c r="V24" s="637">
        <f t="shared" si="4"/>
        <v>21</v>
      </c>
      <c r="W24" s="402" t="s">
        <v>386</v>
      </c>
      <c r="X24" s="290">
        <f t="shared" si="76"/>
        <v>0</v>
      </c>
      <c r="Y24" s="634">
        <f t="shared" si="5"/>
        <v>0</v>
      </c>
      <c r="Z24" s="15"/>
      <c r="AA24" s="605"/>
      <c r="AB24" s="15"/>
      <c r="AC24" s="636">
        <f t="shared" si="114"/>
        <v>21</v>
      </c>
      <c r="AD24" s="638">
        <v>21</v>
      </c>
      <c r="AE24" s="639" t="s">
        <v>386</v>
      </c>
      <c r="AF24" s="640">
        <v>5.0999999999999996</v>
      </c>
      <c r="AG24" s="15"/>
      <c r="AH24" s="605"/>
      <c r="AI24" s="15"/>
      <c r="AJ24" s="15"/>
      <c r="AK24" s="15"/>
      <c r="AL24" s="15"/>
      <c r="AM24" s="15"/>
      <c r="AN24" s="605"/>
      <c r="AO24" s="15"/>
      <c r="AP24" s="636">
        <f t="shared" si="78"/>
        <v>21</v>
      </c>
      <c r="AQ24" s="645">
        <f t="shared" si="6"/>
        <v>21</v>
      </c>
      <c r="AR24" s="402" t="s">
        <v>386</v>
      </c>
      <c r="AS24" s="402">
        <f t="shared" si="7"/>
        <v>5.0999999999999996</v>
      </c>
      <c r="AT24" s="845">
        <f t="shared" si="79"/>
        <v>0</v>
      </c>
      <c r="AU24" s="646">
        <f t="shared" si="115"/>
        <v>0</v>
      </c>
      <c r="AV24" s="647">
        <f t="shared" si="8"/>
        <v>0</v>
      </c>
      <c r="AW24" s="648">
        <f t="shared" si="9"/>
        <v>25.757631311903779</v>
      </c>
      <c r="AX24" s="290">
        <f t="shared" si="124"/>
        <v>0</v>
      </c>
      <c r="AY24" s="634">
        <f t="shared" si="80"/>
        <v>0</v>
      </c>
      <c r="AZ24" s="649">
        <f t="shared" si="10"/>
        <v>0</v>
      </c>
      <c r="BA24" s="15"/>
      <c r="BB24" s="605"/>
      <c r="BC24" s="15"/>
      <c r="BD24" s="15"/>
      <c r="BE24" s="15"/>
      <c r="BF24" s="15"/>
      <c r="BG24" s="15"/>
      <c r="BH24" s="15"/>
      <c r="BI24" s="605"/>
      <c r="BJ24" s="15"/>
      <c r="BK24" s="628">
        <f t="shared" si="116"/>
        <v>21</v>
      </c>
      <c r="BL24" s="635">
        <f t="shared" si="11"/>
        <v>21</v>
      </c>
      <c r="BM24" s="402" t="s">
        <v>386</v>
      </c>
      <c r="BN24" s="634">
        <f t="shared" si="81"/>
        <v>0</v>
      </c>
      <c r="BO24" s="290">
        <f t="shared" si="82"/>
        <v>0</v>
      </c>
      <c r="BP24" s="634">
        <f t="shared" si="83"/>
        <v>0</v>
      </c>
      <c r="BQ24" s="290">
        <f t="shared" si="84"/>
        <v>0</v>
      </c>
      <c r="BR24" s="650">
        <f t="shared" si="12"/>
        <v>0</v>
      </c>
      <c r="BS24" s="649">
        <f t="shared" si="13"/>
        <v>0</v>
      </c>
      <c r="BT24" s="15"/>
      <c r="BU24" s="605"/>
      <c r="BV24" s="10"/>
      <c r="BW24" s="191"/>
      <c r="BX24" s="191"/>
      <c r="BY24" s="191"/>
      <c r="BZ24" s="191"/>
      <c r="CA24" s="191"/>
      <c r="CB24" s="191"/>
      <c r="CC24" s="191"/>
      <c r="CD24" s="191"/>
      <c r="CE24" s="15"/>
      <c r="CF24" s="605"/>
      <c r="CG24" s="15"/>
      <c r="CH24" s="628">
        <f t="shared" si="117"/>
        <v>21</v>
      </c>
      <c r="CI24" s="638">
        <f t="shared" si="15"/>
        <v>21</v>
      </c>
      <c r="CJ24" s="402" t="s">
        <v>386</v>
      </c>
      <c r="CK24" s="634">
        <f t="shared" si="16"/>
        <v>0</v>
      </c>
      <c r="CL24" s="290">
        <f t="shared" si="17"/>
        <v>0</v>
      </c>
      <c r="CM24" s="634">
        <f t="shared" si="18"/>
        <v>0</v>
      </c>
      <c r="CN24" s="290">
        <f t="shared" si="19"/>
        <v>0</v>
      </c>
      <c r="CO24" s="290">
        <f t="shared" si="20"/>
        <v>0</v>
      </c>
      <c r="CP24" s="634">
        <f t="shared" si="21"/>
        <v>0</v>
      </c>
      <c r="CQ24" s="649">
        <f t="shared" si="22"/>
        <v>0</v>
      </c>
      <c r="CR24" s="15"/>
      <c r="CS24" s="60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0"/>
      <c r="DE24" s="605"/>
      <c r="DF24" s="15"/>
      <c r="DG24" s="636">
        <f t="shared" si="118"/>
        <v>21</v>
      </c>
      <c r="DH24" s="654">
        <f t="shared" si="24"/>
        <v>21</v>
      </c>
      <c r="DI24" s="402" t="s">
        <v>386</v>
      </c>
      <c r="DJ24" s="634">
        <f t="shared" si="25"/>
        <v>0</v>
      </c>
      <c r="DK24" s="290">
        <f t="shared" si="86"/>
        <v>0</v>
      </c>
      <c r="DL24" s="634">
        <f t="shared" si="26"/>
        <v>0</v>
      </c>
      <c r="DM24" s="290">
        <f t="shared" si="27"/>
        <v>0</v>
      </c>
      <c r="DN24" s="634">
        <f t="shared" si="28"/>
        <v>0</v>
      </c>
      <c r="DO24" s="290">
        <f t="shared" si="29"/>
        <v>0</v>
      </c>
      <c r="DP24" s="290">
        <f t="shared" si="87"/>
        <v>0</v>
      </c>
      <c r="DQ24" s="634">
        <f t="shared" si="30"/>
        <v>0</v>
      </c>
      <c r="DR24" s="649">
        <f t="shared" si="31"/>
        <v>0</v>
      </c>
      <c r="DS24" s="15"/>
      <c r="DT24" s="605"/>
      <c r="DU24" s="15"/>
      <c r="DV24" s="636">
        <f t="shared" si="119"/>
        <v>21</v>
      </c>
      <c r="DW24" s="654">
        <f t="shared" si="32"/>
        <v>21</v>
      </c>
      <c r="DX24" s="402" t="s">
        <v>386</v>
      </c>
      <c r="DY24" s="634">
        <f t="shared" si="33"/>
        <v>0</v>
      </c>
      <c r="DZ24" s="290">
        <f t="shared" si="34"/>
        <v>0</v>
      </c>
      <c r="EA24" s="649">
        <f t="shared" si="35"/>
        <v>0</v>
      </c>
      <c r="EB24" s="15"/>
      <c r="EC24" s="605"/>
      <c r="ED24" s="15"/>
      <c r="EE24" s="15"/>
      <c r="EF24" s="15"/>
      <c r="EG24" s="15"/>
      <c r="EH24" s="15"/>
      <c r="EI24" s="15"/>
      <c r="EJ24" s="15"/>
      <c r="EK24" s="605"/>
      <c r="EL24" s="15"/>
      <c r="EM24" s="636">
        <f t="shared" si="120"/>
        <v>21</v>
      </c>
      <c r="EN24" s="654">
        <f t="shared" si="36"/>
        <v>21</v>
      </c>
      <c r="EO24" s="402" t="s">
        <v>386</v>
      </c>
      <c r="EP24" s="634">
        <f t="shared" si="37"/>
        <v>0</v>
      </c>
      <c r="EQ24" s="290">
        <f t="shared" si="38"/>
        <v>0</v>
      </c>
      <c r="ER24" s="634">
        <f t="shared" si="39"/>
        <v>0</v>
      </c>
      <c r="ES24" s="290">
        <f t="shared" si="40"/>
        <v>0</v>
      </c>
      <c r="ET24" s="634">
        <f t="shared" si="41"/>
        <v>0</v>
      </c>
      <c r="EU24" s="290">
        <f t="shared" si="42"/>
        <v>0</v>
      </c>
      <c r="EV24" s="290">
        <f t="shared" si="43"/>
        <v>0</v>
      </c>
      <c r="EW24" s="634">
        <f t="shared" si="44"/>
        <v>0</v>
      </c>
      <c r="EX24" s="649">
        <f t="shared" si="45"/>
        <v>0</v>
      </c>
      <c r="EY24" s="15"/>
      <c r="EZ24" s="605"/>
      <c r="FA24" s="15"/>
      <c r="FB24" s="15"/>
      <c r="FC24" s="15"/>
      <c r="FD24" s="15"/>
      <c r="FE24" s="15"/>
      <c r="FF24" s="605"/>
      <c r="FG24" s="15"/>
      <c r="FH24" s="636">
        <f t="shared" si="121"/>
        <v>21</v>
      </c>
      <c r="FI24" s="637">
        <f t="shared" si="46"/>
        <v>21</v>
      </c>
      <c r="FJ24" s="402" t="s">
        <v>386</v>
      </c>
      <c r="FK24" s="634">
        <f t="shared" si="47"/>
        <v>0</v>
      </c>
      <c r="FL24" s="290">
        <f t="shared" si="48"/>
        <v>0</v>
      </c>
      <c r="FM24" s="649">
        <f t="shared" si="49"/>
        <v>0</v>
      </c>
      <c r="FN24" s="15"/>
      <c r="FO24" s="605"/>
      <c r="FP24" s="15"/>
      <c r="FQ24" s="628">
        <v>21</v>
      </c>
      <c r="FR24" s="637">
        <v>21</v>
      </c>
      <c r="FS24" s="402" t="s">
        <v>386</v>
      </c>
      <c r="FT24" s="290">
        <f t="shared" si="50"/>
        <v>0</v>
      </c>
      <c r="FU24" s="290">
        <f t="shared" si="51"/>
        <v>0</v>
      </c>
      <c r="FV24" s="290">
        <f t="shared" si="52"/>
        <v>0</v>
      </c>
      <c r="FW24" s="290">
        <f t="shared" si="53"/>
        <v>0</v>
      </c>
      <c r="FX24" s="290">
        <f t="shared" si="54"/>
        <v>0</v>
      </c>
      <c r="FY24" s="290">
        <f t="shared" si="55"/>
        <v>0</v>
      </c>
      <c r="FZ24" s="290">
        <f t="shared" si="56"/>
        <v>0</v>
      </c>
      <c r="GA24" s="290">
        <f t="shared" si="57"/>
        <v>0</v>
      </c>
      <c r="GB24" s="655">
        <f t="shared" si="58"/>
        <v>0</v>
      </c>
      <c r="GC24" s="15"/>
      <c r="GD24" s="605"/>
      <c r="GE24" s="15"/>
      <c r="GF24" s="636">
        <f t="shared" si="89"/>
        <v>21</v>
      </c>
      <c r="GG24" s="637">
        <f t="shared" si="59"/>
        <v>21</v>
      </c>
      <c r="GH24" s="402" t="s">
        <v>386</v>
      </c>
      <c r="GI24" s="649">
        <f t="shared" si="60"/>
        <v>0</v>
      </c>
      <c r="GJ24" s="649">
        <f t="shared" si="61"/>
        <v>0</v>
      </c>
      <c r="GK24" s="649">
        <f t="shared" si="62"/>
        <v>0</v>
      </c>
      <c r="GL24" s="649">
        <f t="shared" si="63"/>
        <v>0</v>
      </c>
      <c r="GM24" s="649">
        <f t="shared" si="64"/>
        <v>0</v>
      </c>
      <c r="GN24" s="649">
        <f t="shared" si="65"/>
        <v>0</v>
      </c>
      <c r="GO24" s="649">
        <f t="shared" si="66"/>
        <v>0</v>
      </c>
      <c r="GP24" s="649">
        <f t="shared" si="67"/>
        <v>0</v>
      </c>
      <c r="GQ24" s="845">
        <f t="shared" si="90"/>
        <v>0</v>
      </c>
      <c r="GR24" s="616"/>
      <c r="GS24" s="605"/>
      <c r="GT24" s="15"/>
      <c r="GU24" s="628">
        <f t="shared" si="91"/>
        <v>21</v>
      </c>
      <c r="GV24" s="637">
        <f t="shared" si="68"/>
        <v>21</v>
      </c>
      <c r="GW24" s="402" t="s">
        <v>386</v>
      </c>
      <c r="GX24" s="635" t="s">
        <v>360</v>
      </c>
      <c r="GY24" s="290">
        <f t="shared" si="69"/>
        <v>0</v>
      </c>
      <c r="GZ24" s="633">
        <f t="shared" si="70"/>
        <v>0</v>
      </c>
      <c r="HA24" s="649">
        <f t="shared" si="92"/>
        <v>0</v>
      </c>
      <c r="HB24" s="290">
        <f t="shared" si="71"/>
        <v>0</v>
      </c>
      <c r="HC24" s="656">
        <f t="shared" si="72"/>
        <v>0</v>
      </c>
      <c r="HD24" s="657"/>
      <c r="HE24" s="605"/>
      <c r="HF24" s="15"/>
      <c r="HG24" s="657"/>
      <c r="HH24" s="657"/>
      <c r="HI24" s="657"/>
      <c r="HJ24" s="657"/>
      <c r="HK24" s="657"/>
      <c r="HL24" s="657"/>
      <c r="HM24" s="657"/>
      <c r="HN24" s="605"/>
      <c r="HO24" s="15"/>
      <c r="HP24" s="636">
        <f t="shared" si="122"/>
        <v>21</v>
      </c>
      <c r="HQ24" s="660">
        <f t="shared" si="73"/>
        <v>21</v>
      </c>
      <c r="HR24" s="402" t="s">
        <v>386</v>
      </c>
      <c r="HS24" s="845">
        <f t="shared" si="93"/>
        <v>0</v>
      </c>
      <c r="HT24" s="661">
        <f t="shared" si="94"/>
        <v>0</v>
      </c>
      <c r="HU24" s="661">
        <v>7.8113530000000004</v>
      </c>
      <c r="HV24" s="630">
        <f t="shared" si="95"/>
        <v>-1</v>
      </c>
      <c r="HW24" s="661">
        <f t="shared" si="96"/>
        <v>-7.8113530000000004</v>
      </c>
      <c r="HX24" s="631">
        <v>10</v>
      </c>
      <c r="HY24" s="15"/>
      <c r="HZ24" s="60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605"/>
      <c r="IN24" s="15"/>
      <c r="IO24" s="636">
        <v>21</v>
      </c>
      <c r="IP24" s="660">
        <v>21</v>
      </c>
      <c r="IQ24" s="402" t="s">
        <v>386</v>
      </c>
      <c r="IR24" s="667">
        <f t="shared" si="97"/>
        <v>0</v>
      </c>
      <c r="IS24" s="668">
        <f t="shared" si="97"/>
        <v>0</v>
      </c>
      <c r="IT24" s="669">
        <f t="shared" si="97"/>
        <v>0</v>
      </c>
      <c r="IU24" s="633">
        <v>0</v>
      </c>
      <c r="IV24" s="633">
        <f t="shared" si="99"/>
        <v>0</v>
      </c>
      <c r="IW24" s="667">
        <f t="shared" si="100"/>
        <v>0</v>
      </c>
      <c r="IX24" s="667">
        <f t="shared" si="101"/>
        <v>0</v>
      </c>
      <c r="IY24" s="670">
        <f>IT24</f>
        <v>0</v>
      </c>
      <c r="IZ24" s="670">
        <f t="shared" si="127"/>
        <v>0</v>
      </c>
      <c r="JA24" s="667">
        <f t="shared" si="104"/>
        <v>0</v>
      </c>
      <c r="JB24" s="655">
        <f t="shared" si="105"/>
        <v>0</v>
      </c>
      <c r="JC24" s="15"/>
      <c r="JD24" s="605"/>
      <c r="JE24" s="15"/>
      <c r="JF24" s="636">
        <f t="shared" si="123"/>
        <v>21</v>
      </c>
      <c r="JG24" s="660">
        <f t="shared" si="74"/>
        <v>21</v>
      </c>
      <c r="JH24" s="402" t="s">
        <v>386</v>
      </c>
      <c r="JI24" s="845">
        <f t="shared" si="106"/>
        <v>0</v>
      </c>
      <c r="JJ24" s="661">
        <f t="shared" si="107"/>
        <v>0</v>
      </c>
      <c r="JK24" s="661">
        <v>7.8109999999999999</v>
      </c>
      <c r="JL24" s="630">
        <f t="shared" si="125"/>
        <v>-1</v>
      </c>
      <c r="JM24" s="661">
        <f t="shared" si="109"/>
        <v>-7.8109999999999999</v>
      </c>
      <c r="JN24" s="631">
        <v>10</v>
      </c>
      <c r="JO24" s="15"/>
      <c r="JP24" s="15"/>
      <c r="JQ24" s="605"/>
      <c r="JR24" s="15"/>
      <c r="JS24" s="845">
        <v>0</v>
      </c>
      <c r="JT24" s="661">
        <v>0</v>
      </c>
      <c r="JU24" s="850">
        <f t="shared" si="110"/>
        <v>0</v>
      </c>
      <c r="JV24" s="851">
        <f t="shared" si="111"/>
        <v>0</v>
      </c>
    </row>
    <row r="25" spans="1:282" x14ac:dyDescent="0.3">
      <c r="A25" s="15"/>
      <c r="B25" s="15"/>
      <c r="C25" s="15"/>
      <c r="D25" s="15"/>
      <c r="E25" s="15"/>
      <c r="F25" s="15"/>
      <c r="G25" s="605"/>
      <c r="H25" s="15"/>
      <c r="I25" s="247">
        <v>22</v>
      </c>
      <c r="J25" s="674">
        <f t="shared" si="1"/>
        <v>22</v>
      </c>
      <c r="K25" s="15" t="s">
        <v>387</v>
      </c>
      <c r="L25" s="842">
        <v>96171406.000872225</v>
      </c>
      <c r="M25" s="564">
        <f t="shared" si="2"/>
        <v>4.4034202168685546E-2</v>
      </c>
      <c r="N25" s="365">
        <v>1521.6980599295728</v>
      </c>
      <c r="O25" s="365">
        <f t="shared" si="75"/>
        <v>63200.058233184071</v>
      </c>
      <c r="P25" s="564">
        <f t="shared" si="3"/>
        <v>3.751504421855522E-2</v>
      </c>
      <c r="Q25" s="231" t="s">
        <v>355</v>
      </c>
      <c r="R25" s="15"/>
      <c r="S25" s="605"/>
      <c r="T25" s="15"/>
      <c r="U25" s="593">
        <f t="shared" si="113"/>
        <v>22</v>
      </c>
      <c r="V25" s="675">
        <f t="shared" si="4"/>
        <v>22</v>
      </c>
      <c r="W25" s="15" t="s">
        <v>387</v>
      </c>
      <c r="X25" s="270">
        <f t="shared" si="76"/>
        <v>5021179.3381016077</v>
      </c>
      <c r="Y25" s="564">
        <f t="shared" si="5"/>
        <v>4.7184002454759032E-2</v>
      </c>
      <c r="Z25" s="15"/>
      <c r="AA25" s="605"/>
      <c r="AB25" s="15"/>
      <c r="AC25" s="593">
        <f t="shared" si="114"/>
        <v>22</v>
      </c>
      <c r="AD25" s="74">
        <v>22</v>
      </c>
      <c r="AE25" s="258" t="s">
        <v>387</v>
      </c>
      <c r="AF25" s="280">
        <v>3.68</v>
      </c>
      <c r="AG25" s="15"/>
      <c r="AH25" s="605"/>
      <c r="AI25" s="15"/>
      <c r="AJ25" s="15"/>
      <c r="AK25" s="15"/>
      <c r="AL25" s="15"/>
      <c r="AM25" s="15"/>
      <c r="AN25" s="605"/>
      <c r="AO25" s="15"/>
      <c r="AP25" s="593">
        <f t="shared" si="78"/>
        <v>22</v>
      </c>
      <c r="AQ25" s="678">
        <f t="shared" si="6"/>
        <v>22</v>
      </c>
      <c r="AR25" s="15" t="s">
        <v>387</v>
      </c>
      <c r="AS25" s="15">
        <f t="shared" si="7"/>
        <v>3.68</v>
      </c>
      <c r="AT25" s="845">
        <f t="shared" si="79"/>
        <v>96171406.000872225</v>
      </c>
      <c r="AU25" s="679">
        <f t="shared" si="115"/>
        <v>98308.548356447165</v>
      </c>
      <c r="AV25" s="680">
        <f t="shared" si="8"/>
        <v>103420.28802661994</v>
      </c>
      <c r="AW25" s="681">
        <f t="shared" si="9"/>
        <v>25.757631311903779</v>
      </c>
      <c r="AX25" s="270">
        <f t="shared" si="124"/>
        <v>2663861.6491605733</v>
      </c>
      <c r="AY25" s="564">
        <f t="shared" si="80"/>
        <v>5.1694204556676816E-2</v>
      </c>
      <c r="AZ25" s="682">
        <f t="shared" si="10"/>
        <v>2.7699099999999999</v>
      </c>
      <c r="BA25" s="15"/>
      <c r="BB25" s="605"/>
      <c r="BC25" s="15"/>
      <c r="BD25" s="15"/>
      <c r="BE25" s="15"/>
      <c r="BF25" s="15"/>
      <c r="BG25" s="15"/>
      <c r="BH25" s="15"/>
      <c r="BI25" s="605"/>
      <c r="BJ25" s="15"/>
      <c r="BK25" s="247">
        <f t="shared" si="116"/>
        <v>22</v>
      </c>
      <c r="BL25" s="231">
        <f t="shared" si="11"/>
        <v>22</v>
      </c>
      <c r="BM25" s="15" t="s">
        <v>387</v>
      </c>
      <c r="BN25" s="564">
        <f t="shared" si="81"/>
        <v>5.1694204556676816E-2</v>
      </c>
      <c r="BO25" s="270">
        <f t="shared" si="82"/>
        <v>603506.15038139594</v>
      </c>
      <c r="BP25" s="564">
        <f t="shared" si="83"/>
        <v>4.4034202168685546E-2</v>
      </c>
      <c r="BQ25" s="270">
        <f t="shared" si="84"/>
        <v>514079.13254189183</v>
      </c>
      <c r="BR25" s="685">
        <f t="shared" si="12"/>
        <v>1117585.2829232877</v>
      </c>
      <c r="BS25" s="682">
        <f t="shared" si="13"/>
        <v>1.1620760000000001</v>
      </c>
      <c r="BT25" s="15"/>
      <c r="BU25" s="605"/>
      <c r="BV25" s="10"/>
      <c r="BW25" s="191"/>
      <c r="BX25" s="191"/>
      <c r="BY25" s="191"/>
      <c r="BZ25" s="191"/>
      <c r="CA25" s="191"/>
      <c r="CB25" s="191"/>
      <c r="CC25" s="191"/>
      <c r="CD25" s="191"/>
      <c r="CE25" s="15"/>
      <c r="CF25" s="605"/>
      <c r="CG25" s="15"/>
      <c r="CH25" s="247">
        <f t="shared" si="117"/>
        <v>22</v>
      </c>
      <c r="CI25" s="74">
        <f t="shared" si="15"/>
        <v>22</v>
      </c>
      <c r="CJ25" s="15" t="s">
        <v>387</v>
      </c>
      <c r="CK25" s="254">
        <f t="shared" si="16"/>
        <v>4.4034202168685546E-2</v>
      </c>
      <c r="CL25" s="256">
        <f t="shared" si="17"/>
        <v>235017.50038521094</v>
      </c>
      <c r="CM25" s="254">
        <f t="shared" si="18"/>
        <v>3.751504421855522E-2</v>
      </c>
      <c r="CN25" s="256">
        <f t="shared" si="19"/>
        <v>642978.26491700183</v>
      </c>
      <c r="CO25" s="256">
        <f t="shared" si="20"/>
        <v>877995.76530221279</v>
      </c>
      <c r="CP25" s="254">
        <f t="shared" si="21"/>
        <v>3.9063060111231174E-2</v>
      </c>
      <c r="CQ25" s="252">
        <f t="shared" si="22"/>
        <v>0.91294900000000001</v>
      </c>
      <c r="CR25" s="15"/>
      <c r="CS25" s="60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0"/>
      <c r="DE25" s="605"/>
      <c r="DF25" s="15"/>
      <c r="DG25" s="593">
        <f t="shared" si="118"/>
        <v>22</v>
      </c>
      <c r="DH25" s="689">
        <f t="shared" si="24"/>
        <v>22</v>
      </c>
      <c r="DI25" s="15" t="s">
        <v>387</v>
      </c>
      <c r="DJ25" s="254">
        <f t="shared" si="25"/>
        <v>3.9063060111231174E-2</v>
      </c>
      <c r="DK25" s="256">
        <f t="shared" si="86"/>
        <v>2293.3901201130197</v>
      </c>
      <c r="DL25" s="254">
        <f t="shared" si="26"/>
        <v>3.751504421855522E-2</v>
      </c>
      <c r="DM25" s="256">
        <f t="shared" si="27"/>
        <v>75668.025099915103</v>
      </c>
      <c r="DN25" s="254">
        <f t="shared" si="28"/>
        <v>4.4034202168685546E-2</v>
      </c>
      <c r="DO25" s="256">
        <f t="shared" si="29"/>
        <v>146878.15645735472</v>
      </c>
      <c r="DP25" s="256">
        <f t="shared" si="87"/>
        <v>224839.57167738286</v>
      </c>
      <c r="DQ25" s="254">
        <f t="shared" si="30"/>
        <v>4.1550303076898831E-2</v>
      </c>
      <c r="DR25" s="252">
        <f t="shared" si="31"/>
        <v>0.23379</v>
      </c>
      <c r="DS25" s="15"/>
      <c r="DT25" s="605"/>
      <c r="DU25" s="15"/>
      <c r="DV25" s="593">
        <f t="shared" si="119"/>
        <v>22</v>
      </c>
      <c r="DW25" s="689">
        <f t="shared" si="32"/>
        <v>22</v>
      </c>
      <c r="DX25" s="15" t="s">
        <v>387</v>
      </c>
      <c r="DY25" s="254">
        <f t="shared" si="33"/>
        <v>3.751504421855522E-2</v>
      </c>
      <c r="DZ25" s="256">
        <f t="shared" si="34"/>
        <v>136897.06903815115</v>
      </c>
      <c r="EA25" s="252">
        <f t="shared" si="35"/>
        <v>0.142347</v>
      </c>
      <c r="EB25" s="15"/>
      <c r="EC25" s="605"/>
      <c r="ED25" s="15"/>
      <c r="EE25" s="15"/>
      <c r="EF25" s="15"/>
      <c r="EG25" s="15"/>
      <c r="EH25" s="15"/>
      <c r="EI25" s="15"/>
      <c r="EJ25" s="15"/>
      <c r="EK25" s="605"/>
      <c r="EL25" s="15"/>
      <c r="EM25" s="593">
        <f t="shared" si="120"/>
        <v>22</v>
      </c>
      <c r="EN25" s="689">
        <f t="shared" si="36"/>
        <v>22</v>
      </c>
      <c r="EO25" s="15" t="s">
        <v>387</v>
      </c>
      <c r="EP25" s="254">
        <f t="shared" si="37"/>
        <v>4.7184002454759032E-2</v>
      </c>
      <c r="EQ25" s="256">
        <f t="shared" si="38"/>
        <v>340268.29743423371</v>
      </c>
      <c r="ER25" s="254">
        <f t="shared" si="39"/>
        <v>3.9063060111231174E-2</v>
      </c>
      <c r="ES25" s="256">
        <f t="shared" si="40"/>
        <v>46443.063404165463</v>
      </c>
      <c r="ET25" s="254">
        <f t="shared" si="41"/>
        <v>4.4034202168685546E-2</v>
      </c>
      <c r="EU25" s="256">
        <f t="shared" si="42"/>
        <v>133104.37198467355</v>
      </c>
      <c r="EV25" s="256">
        <f t="shared" si="43"/>
        <v>519815.7328230727</v>
      </c>
      <c r="EW25" s="254">
        <f t="shared" si="44"/>
        <v>4.5505290410429985E-2</v>
      </c>
      <c r="EX25" s="252">
        <f t="shared" si="45"/>
        <v>0.54051000000000005</v>
      </c>
      <c r="EY25" s="15"/>
      <c r="EZ25" s="605"/>
      <c r="FA25" s="15"/>
      <c r="FB25" s="15"/>
      <c r="FC25" s="15"/>
      <c r="FD25" s="15"/>
      <c r="FE25" s="15"/>
      <c r="FF25" s="605"/>
      <c r="FG25" s="15"/>
      <c r="FH25" s="593">
        <f t="shared" si="121"/>
        <v>22</v>
      </c>
      <c r="FI25" s="675">
        <f t="shared" si="46"/>
        <v>22</v>
      </c>
      <c r="FJ25" s="15" t="s">
        <v>387</v>
      </c>
      <c r="FK25" s="254">
        <f t="shared" si="47"/>
        <v>4.7184002454759032E-2</v>
      </c>
      <c r="FL25" s="256">
        <f t="shared" si="48"/>
        <v>935450.66606018622</v>
      </c>
      <c r="FM25" s="252">
        <f t="shared" si="49"/>
        <v>0.97269099999999997</v>
      </c>
      <c r="FN25" s="15"/>
      <c r="FO25" s="605"/>
      <c r="FP25" s="15"/>
      <c r="FQ25" s="247">
        <v>22</v>
      </c>
      <c r="FR25" s="675">
        <v>22</v>
      </c>
      <c r="FS25" s="15" t="s">
        <v>387</v>
      </c>
      <c r="FT25" s="256">
        <f t="shared" si="50"/>
        <v>2663861.6491605733</v>
      </c>
      <c r="FU25" s="256">
        <f t="shared" si="51"/>
        <v>1117585.2829232877</v>
      </c>
      <c r="FV25" s="256">
        <f t="shared" si="52"/>
        <v>877995.76530221279</v>
      </c>
      <c r="FW25" s="256">
        <f t="shared" si="53"/>
        <v>224839.57167738286</v>
      </c>
      <c r="FX25" s="256">
        <f t="shared" si="54"/>
        <v>136897.06903815115</v>
      </c>
      <c r="FY25" s="256">
        <f t="shared" si="55"/>
        <v>519815.7328230727</v>
      </c>
      <c r="FZ25" s="256">
        <f t="shared" si="56"/>
        <v>935450.66606018622</v>
      </c>
      <c r="GA25" s="256">
        <f t="shared" ref="GA25:GA27" si="128">SUM(FT25:FZ25)</f>
        <v>6476445.7369848667</v>
      </c>
      <c r="GB25" s="325">
        <f t="shared" si="58"/>
        <v>6.7342740000000001</v>
      </c>
      <c r="GC25" s="15"/>
      <c r="GD25" s="605"/>
      <c r="GE25" s="15"/>
      <c r="GF25" s="593">
        <f t="shared" si="89"/>
        <v>22</v>
      </c>
      <c r="GG25" s="675">
        <f t="shared" si="59"/>
        <v>22</v>
      </c>
      <c r="GH25" s="15" t="s">
        <v>387</v>
      </c>
      <c r="GI25" s="252">
        <f t="shared" si="60"/>
        <v>2.7699099999999999</v>
      </c>
      <c r="GJ25" s="252">
        <f t="shared" si="61"/>
        <v>1.1620760000000001</v>
      </c>
      <c r="GK25" s="252">
        <f t="shared" si="62"/>
        <v>0.91294900000000001</v>
      </c>
      <c r="GL25" s="252">
        <f t="shared" si="63"/>
        <v>0.23379</v>
      </c>
      <c r="GM25" s="252">
        <f t="shared" si="64"/>
        <v>0.142347</v>
      </c>
      <c r="GN25" s="252">
        <f t="shared" si="65"/>
        <v>0.54051000000000005</v>
      </c>
      <c r="GO25" s="252">
        <f t="shared" si="66"/>
        <v>0.97269099999999997</v>
      </c>
      <c r="GP25" s="252">
        <f t="shared" si="67"/>
        <v>6.7342740000000001</v>
      </c>
      <c r="GQ25" s="845">
        <f t="shared" si="90"/>
        <v>96171406.000872225</v>
      </c>
      <c r="GR25" s="616"/>
      <c r="GS25" s="605"/>
      <c r="GT25" s="15"/>
      <c r="GU25" s="247">
        <f t="shared" si="91"/>
        <v>22</v>
      </c>
      <c r="GV25" s="675">
        <f t="shared" si="68"/>
        <v>22</v>
      </c>
      <c r="GW25" s="15" t="s">
        <v>387</v>
      </c>
      <c r="GX25" s="231" t="s">
        <v>355</v>
      </c>
      <c r="GY25" s="270">
        <f t="shared" si="69"/>
        <v>6476445.7369848667</v>
      </c>
      <c r="GZ25" s="365">
        <f t="shared" si="70"/>
        <v>96171406.000872225</v>
      </c>
      <c r="HA25" s="252">
        <f t="shared" si="92"/>
        <v>6.7342740000000001</v>
      </c>
      <c r="HB25" s="256">
        <f t="shared" si="71"/>
        <v>6476445.9897511778</v>
      </c>
      <c r="HC25" s="657">
        <f t="shared" si="72"/>
        <v>0.25276631116867065</v>
      </c>
      <c r="HD25" s="657"/>
      <c r="HE25" s="605"/>
      <c r="HF25" s="15"/>
      <c r="HG25" s="657"/>
      <c r="HH25" s="657"/>
      <c r="HI25" s="657"/>
      <c r="HJ25" s="657"/>
      <c r="HK25" s="657"/>
      <c r="HL25" s="657"/>
      <c r="HM25" s="657"/>
      <c r="HN25" s="605"/>
      <c r="HO25" s="15"/>
      <c r="HP25" s="593">
        <f t="shared" si="122"/>
        <v>22</v>
      </c>
      <c r="HQ25" s="694">
        <f t="shared" si="73"/>
        <v>22</v>
      </c>
      <c r="HR25" s="15" t="s">
        <v>387</v>
      </c>
      <c r="HS25" s="845">
        <f t="shared" si="93"/>
        <v>96171406.000872225</v>
      </c>
      <c r="HT25" s="695">
        <f t="shared" si="94"/>
        <v>6.7342740000000001</v>
      </c>
      <c r="HU25" s="695">
        <v>5.1718229999999998</v>
      </c>
      <c r="HV25" s="672">
        <f t="shared" si="95"/>
        <v>0.30210836681765807</v>
      </c>
      <c r="HW25" s="695">
        <f t="shared" si="96"/>
        <v>1.5624510000000003</v>
      </c>
      <c r="HX25" s="673">
        <v>10</v>
      </c>
      <c r="HY25" s="15"/>
      <c r="HZ25" s="60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605"/>
      <c r="IN25" s="15"/>
      <c r="IO25" s="593">
        <v>22</v>
      </c>
      <c r="IP25" s="694">
        <v>22</v>
      </c>
      <c r="IQ25" s="15" t="s">
        <v>387</v>
      </c>
      <c r="IR25" s="696">
        <f t="shared" si="97"/>
        <v>6476445.7369848667</v>
      </c>
      <c r="IS25" s="697">
        <f t="shared" si="97"/>
        <v>96171406.000872225</v>
      </c>
      <c r="IT25" s="698">
        <f t="shared" si="97"/>
        <v>6.7342740000000001</v>
      </c>
      <c r="IU25" s="365">
        <f t="shared" si="98"/>
        <v>14365939.733171856</v>
      </c>
      <c r="IV25" s="365">
        <f t="shared" si="99"/>
        <v>81805466.267700374</v>
      </c>
      <c r="IW25" s="696">
        <f t="shared" si="100"/>
        <v>215489.09599757782</v>
      </c>
      <c r="IX25" s="696">
        <f t="shared" si="101"/>
        <v>6260956.6409872891</v>
      </c>
      <c r="IY25" s="556">
        <f t="shared" si="102"/>
        <v>6.5102059971240367</v>
      </c>
      <c r="IZ25" s="556">
        <f>IY25+1.5</f>
        <v>8.0102059971240358</v>
      </c>
      <c r="JA25" s="696">
        <f t="shared" si="104"/>
        <v>6476445.7369848667</v>
      </c>
      <c r="JB25" s="325">
        <f t="shared" si="105"/>
        <v>0.2240680028759634</v>
      </c>
      <c r="JC25" s="15"/>
      <c r="JD25" s="605"/>
      <c r="JE25" s="15"/>
      <c r="JF25" s="593">
        <f t="shared" si="123"/>
        <v>22</v>
      </c>
      <c r="JG25" s="694">
        <f t="shared" si="74"/>
        <v>22</v>
      </c>
      <c r="JH25" s="15" t="s">
        <v>387</v>
      </c>
      <c r="JI25" s="845">
        <f t="shared" si="106"/>
        <v>96171406.000872225</v>
      </c>
      <c r="JJ25" s="695">
        <f t="shared" si="107"/>
        <v>6.5102059971240367</v>
      </c>
      <c r="JK25" s="695">
        <v>4.9379999999999997</v>
      </c>
      <c r="JL25" s="672">
        <f t="shared" si="125"/>
        <v>0.31838922582503781</v>
      </c>
      <c r="JM25" s="695">
        <f t="shared" si="109"/>
        <v>1.572205997124037</v>
      </c>
      <c r="JN25" s="673">
        <v>10</v>
      </c>
      <c r="JO25" s="15"/>
      <c r="JP25" s="15"/>
      <c r="JQ25" s="605"/>
      <c r="JR25" s="15"/>
      <c r="JS25" s="845">
        <v>93144727</v>
      </c>
      <c r="JT25" s="695">
        <v>6.5987307442521601</v>
      </c>
      <c r="JU25" s="850">
        <f t="shared" si="110"/>
        <v>-3026679.0008722246</v>
      </c>
      <c r="JV25" s="851">
        <f t="shared" si="111"/>
        <v>-8.8524747128123416E-2</v>
      </c>
    </row>
    <row r="26" spans="1:282" x14ac:dyDescent="0.3">
      <c r="A26" s="15"/>
      <c r="B26" s="15"/>
      <c r="C26" s="15"/>
      <c r="D26" s="15"/>
      <c r="E26" s="15"/>
      <c r="F26" s="15"/>
      <c r="G26" s="605"/>
      <c r="H26" s="15"/>
      <c r="I26" s="628">
        <v>23</v>
      </c>
      <c r="J26" s="632">
        <f t="shared" si="1"/>
        <v>23</v>
      </c>
      <c r="K26" s="402" t="s">
        <v>388</v>
      </c>
      <c r="L26" s="842">
        <v>640212.71638122108</v>
      </c>
      <c r="M26" s="634">
        <f t="shared" si="2"/>
        <v>2.9313553119768624E-4</v>
      </c>
      <c r="N26" s="633">
        <v>275.47232304900183</v>
      </c>
      <c r="O26" s="633">
        <f t="shared" si="75"/>
        <v>2324.0545884797948</v>
      </c>
      <c r="P26" s="634">
        <f t="shared" si="3"/>
        <v>1.3795400366795375E-3</v>
      </c>
      <c r="Q26" s="635" t="s">
        <v>355</v>
      </c>
      <c r="R26" s="15"/>
      <c r="S26" s="605"/>
      <c r="T26" s="15"/>
      <c r="U26" s="636">
        <f t="shared" si="113"/>
        <v>23</v>
      </c>
      <c r="V26" s="637">
        <f t="shared" si="4"/>
        <v>23</v>
      </c>
      <c r="W26" s="402" t="s">
        <v>388</v>
      </c>
      <c r="X26" s="290">
        <f t="shared" si="76"/>
        <v>96655.921357283514</v>
      </c>
      <c r="Y26" s="634">
        <f t="shared" si="5"/>
        <v>9.0827531213281141E-4</v>
      </c>
      <c r="Z26" s="15"/>
      <c r="AA26" s="605"/>
      <c r="AB26" s="15"/>
      <c r="AC26" s="636">
        <f t="shared" si="114"/>
        <v>23</v>
      </c>
      <c r="AD26" s="638">
        <v>23</v>
      </c>
      <c r="AE26" s="639" t="s">
        <v>388</v>
      </c>
      <c r="AF26" s="640">
        <v>10.01</v>
      </c>
      <c r="AG26" s="15"/>
      <c r="AH26" s="605"/>
      <c r="AI26" s="15"/>
      <c r="AJ26" s="15"/>
      <c r="AK26" s="15"/>
      <c r="AL26" s="15"/>
      <c r="AM26" s="15"/>
      <c r="AN26" s="605"/>
      <c r="AO26" s="15"/>
      <c r="AP26" s="636">
        <f t="shared" si="78"/>
        <v>23</v>
      </c>
      <c r="AQ26" s="645">
        <f t="shared" si="6"/>
        <v>23</v>
      </c>
      <c r="AR26" s="402" t="s">
        <v>388</v>
      </c>
      <c r="AS26" s="402">
        <f t="shared" si="7"/>
        <v>10.01</v>
      </c>
      <c r="AT26" s="845">
        <f t="shared" si="79"/>
        <v>640212.71638122108</v>
      </c>
      <c r="AU26" s="646">
        <f t="shared" si="115"/>
        <v>1780.1470252711176</v>
      </c>
      <c r="AV26" s="647">
        <f t="shared" si="8"/>
        <v>1872.7091505384435</v>
      </c>
      <c r="AW26" s="648">
        <f t="shared" si="9"/>
        <v>25.757631311903779</v>
      </c>
      <c r="AX26" s="290">
        <f t="shared" si="124"/>
        <v>48236.551853997742</v>
      </c>
      <c r="AY26" s="634">
        <f t="shared" si="80"/>
        <v>9.3606594750709614E-4</v>
      </c>
      <c r="AZ26" s="649">
        <f t="shared" si="10"/>
        <v>7.5344569999999997</v>
      </c>
      <c r="BA26" s="15"/>
      <c r="BB26" s="605"/>
      <c r="BC26" s="15"/>
      <c r="BD26" s="15"/>
      <c r="BE26" s="15"/>
      <c r="BF26" s="15"/>
      <c r="BG26" s="15"/>
      <c r="BH26" s="15"/>
      <c r="BI26" s="605"/>
      <c r="BJ26" s="15"/>
      <c r="BK26" s="628">
        <f t="shared" si="116"/>
        <v>23</v>
      </c>
      <c r="BL26" s="635">
        <f t="shared" si="11"/>
        <v>23</v>
      </c>
      <c r="BM26" s="402" t="s">
        <v>388</v>
      </c>
      <c r="BN26" s="634">
        <f t="shared" si="81"/>
        <v>9.3606594750709614E-4</v>
      </c>
      <c r="BO26" s="290">
        <f t="shared" si="82"/>
        <v>10928.141003963978</v>
      </c>
      <c r="BP26" s="634">
        <f t="shared" si="83"/>
        <v>2.9313553119768624E-4</v>
      </c>
      <c r="BQ26" s="290">
        <f t="shared" si="84"/>
        <v>3422.2230033380338</v>
      </c>
      <c r="BR26" s="650">
        <f t="shared" si="12"/>
        <v>14350.364007302011</v>
      </c>
      <c r="BS26" s="649">
        <f t="shared" si="13"/>
        <v>2.2414990000000001</v>
      </c>
      <c r="BT26" s="15"/>
      <c r="BU26" s="605"/>
      <c r="BV26" s="10"/>
      <c r="BW26" s="191"/>
      <c r="BX26" s="191"/>
      <c r="BY26" s="191"/>
      <c r="BZ26" s="191"/>
      <c r="CA26" s="191"/>
      <c r="CB26" s="191"/>
      <c r="CC26" s="191"/>
      <c r="CD26" s="191"/>
      <c r="CE26" s="15"/>
      <c r="CF26" s="605"/>
      <c r="CG26" s="15"/>
      <c r="CH26" s="628">
        <f t="shared" si="117"/>
        <v>23</v>
      </c>
      <c r="CI26" s="638">
        <f t="shared" si="15"/>
        <v>23</v>
      </c>
      <c r="CJ26" s="402" t="s">
        <v>388</v>
      </c>
      <c r="CK26" s="634">
        <f t="shared" si="16"/>
        <v>2.9313553119768624E-4</v>
      </c>
      <c r="CL26" s="290">
        <f t="shared" si="17"/>
        <v>1564.5106854045157</v>
      </c>
      <c r="CM26" s="634">
        <f t="shared" si="18"/>
        <v>1.3795400366795375E-3</v>
      </c>
      <c r="CN26" s="290">
        <f t="shared" si="19"/>
        <v>23644.228006241356</v>
      </c>
      <c r="CO26" s="290">
        <f t="shared" si="20"/>
        <v>25208.738691645871</v>
      </c>
      <c r="CP26" s="634">
        <f t="shared" si="21"/>
        <v>1.1215663147317459E-3</v>
      </c>
      <c r="CQ26" s="649">
        <f t="shared" si="22"/>
        <v>3.937557</v>
      </c>
      <c r="CR26" s="15"/>
      <c r="CS26" s="60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0"/>
      <c r="DE26" s="605"/>
      <c r="DF26" s="15"/>
      <c r="DG26" s="636">
        <f t="shared" si="118"/>
        <v>23</v>
      </c>
      <c r="DH26" s="654">
        <f t="shared" si="24"/>
        <v>23</v>
      </c>
      <c r="DI26" s="402" t="s">
        <v>388</v>
      </c>
      <c r="DJ26" s="634">
        <f t="shared" si="25"/>
        <v>1.1215663147317459E-3</v>
      </c>
      <c r="DK26" s="290">
        <f t="shared" si="86"/>
        <v>65.847096923106022</v>
      </c>
      <c r="DL26" s="634">
        <f t="shared" si="26"/>
        <v>1.3795400366795375E-3</v>
      </c>
      <c r="DM26" s="290">
        <f t="shared" si="27"/>
        <v>2782.5389066228108</v>
      </c>
      <c r="DN26" s="634">
        <f t="shared" si="28"/>
        <v>2.9313553119768624E-4</v>
      </c>
      <c r="DO26" s="290">
        <f t="shared" si="29"/>
        <v>977.76737840118744</v>
      </c>
      <c r="DP26" s="290">
        <f t="shared" si="87"/>
        <v>3826.1533819471042</v>
      </c>
      <c r="DQ26" s="634">
        <f t="shared" si="30"/>
        <v>7.0707229805043958E-4</v>
      </c>
      <c r="DR26" s="649">
        <f t="shared" si="31"/>
        <v>0.597638</v>
      </c>
      <c r="DS26" s="15"/>
      <c r="DT26" s="605"/>
      <c r="DU26" s="15"/>
      <c r="DV26" s="636">
        <f t="shared" si="119"/>
        <v>23</v>
      </c>
      <c r="DW26" s="654">
        <f t="shared" si="32"/>
        <v>23</v>
      </c>
      <c r="DX26" s="402" t="s">
        <v>388</v>
      </c>
      <c r="DY26" s="634">
        <f t="shared" si="33"/>
        <v>1.3795400366795375E-3</v>
      </c>
      <c r="DZ26" s="290">
        <f t="shared" si="34"/>
        <v>5034.1134223907738</v>
      </c>
      <c r="EA26" s="649">
        <f t="shared" si="35"/>
        <v>0.78631899999999999</v>
      </c>
      <c r="EB26" s="15"/>
      <c r="EC26" s="605"/>
      <c r="ED26" s="15"/>
      <c r="EE26" s="15"/>
      <c r="EF26" s="15"/>
      <c r="EG26" s="15"/>
      <c r="EH26" s="15"/>
      <c r="EI26" s="15"/>
      <c r="EJ26" s="15"/>
      <c r="EK26" s="605"/>
      <c r="EL26" s="15"/>
      <c r="EM26" s="636">
        <f t="shared" si="120"/>
        <v>23</v>
      </c>
      <c r="EN26" s="654">
        <f t="shared" si="36"/>
        <v>23</v>
      </c>
      <c r="EO26" s="402" t="s">
        <v>388</v>
      </c>
      <c r="EP26" s="634">
        <f t="shared" si="37"/>
        <v>9.0827531213281141E-4</v>
      </c>
      <c r="EQ26" s="290">
        <f t="shared" si="38"/>
        <v>6550.044039975397</v>
      </c>
      <c r="ER26" s="634">
        <f t="shared" si="39"/>
        <v>1.1215663147317459E-3</v>
      </c>
      <c r="ES26" s="290">
        <f t="shared" si="40"/>
        <v>1333.4586516965262</v>
      </c>
      <c r="ET26" s="634">
        <f t="shared" si="41"/>
        <v>2.9313553119768624E-4</v>
      </c>
      <c r="EU26" s="290">
        <f t="shared" si="42"/>
        <v>886.07534291171226</v>
      </c>
      <c r="EV26" s="290">
        <f t="shared" si="43"/>
        <v>8769.5780345836356</v>
      </c>
      <c r="EW26" s="634">
        <f t="shared" si="44"/>
        <v>7.676993404439398E-4</v>
      </c>
      <c r="EX26" s="649">
        <f t="shared" si="45"/>
        <v>1.369791</v>
      </c>
      <c r="EY26" s="15"/>
      <c r="EZ26" s="605"/>
      <c r="FA26" s="15"/>
      <c r="FB26" s="15"/>
      <c r="FC26" s="15"/>
      <c r="FD26" s="15"/>
      <c r="FE26" s="15"/>
      <c r="FF26" s="605"/>
      <c r="FG26" s="15"/>
      <c r="FH26" s="636">
        <f t="shared" si="121"/>
        <v>23</v>
      </c>
      <c r="FI26" s="637">
        <f t="shared" si="46"/>
        <v>23</v>
      </c>
      <c r="FJ26" s="402" t="s">
        <v>388</v>
      </c>
      <c r="FK26" s="634">
        <f t="shared" si="47"/>
        <v>9.0827531213281141E-4</v>
      </c>
      <c r="FL26" s="290">
        <f t="shared" si="48"/>
        <v>18007.093538012599</v>
      </c>
      <c r="FM26" s="649">
        <f t="shared" si="49"/>
        <v>2.8126739999999999</v>
      </c>
      <c r="FN26" s="15"/>
      <c r="FO26" s="605"/>
      <c r="FP26" s="15"/>
      <c r="FQ26" s="628">
        <v>23</v>
      </c>
      <c r="FR26" s="637">
        <v>23</v>
      </c>
      <c r="FS26" s="402" t="s">
        <v>388</v>
      </c>
      <c r="FT26" s="290">
        <f t="shared" si="50"/>
        <v>48236.551853997742</v>
      </c>
      <c r="FU26" s="290">
        <f t="shared" si="51"/>
        <v>14350.364007302011</v>
      </c>
      <c r="FV26" s="290">
        <f t="shared" si="52"/>
        <v>25208.738691645871</v>
      </c>
      <c r="FW26" s="290">
        <f t="shared" si="53"/>
        <v>3826.1533819471042</v>
      </c>
      <c r="FX26" s="290">
        <f t="shared" si="54"/>
        <v>5034.1134223907738</v>
      </c>
      <c r="FY26" s="290">
        <f t="shared" si="55"/>
        <v>8769.5780345836356</v>
      </c>
      <c r="FZ26" s="290">
        <f t="shared" si="56"/>
        <v>18007.093538012599</v>
      </c>
      <c r="GA26" s="290">
        <f t="shared" si="128"/>
        <v>123432.59292987976</v>
      </c>
      <c r="GB26" s="655">
        <f t="shared" si="58"/>
        <v>19.279934999999998</v>
      </c>
      <c r="GC26" s="15"/>
      <c r="GD26" s="605"/>
      <c r="GE26" s="15"/>
      <c r="GF26" s="636">
        <f t="shared" si="89"/>
        <v>23</v>
      </c>
      <c r="GG26" s="637">
        <f t="shared" si="59"/>
        <v>23</v>
      </c>
      <c r="GH26" s="402" t="s">
        <v>388</v>
      </c>
      <c r="GI26" s="649">
        <f t="shared" si="60"/>
        <v>7.5344569999999997</v>
      </c>
      <c r="GJ26" s="649">
        <f t="shared" si="61"/>
        <v>2.2414990000000001</v>
      </c>
      <c r="GK26" s="649">
        <f t="shared" si="62"/>
        <v>3.937557</v>
      </c>
      <c r="GL26" s="649">
        <f t="shared" si="63"/>
        <v>0.597638</v>
      </c>
      <c r="GM26" s="649">
        <f t="shared" si="64"/>
        <v>0.78631899999999999</v>
      </c>
      <c r="GN26" s="649">
        <f t="shared" si="65"/>
        <v>1.369791</v>
      </c>
      <c r="GO26" s="649">
        <f t="shared" si="66"/>
        <v>2.8126739999999999</v>
      </c>
      <c r="GP26" s="649">
        <f t="shared" si="67"/>
        <v>19.279934999999998</v>
      </c>
      <c r="GQ26" s="845">
        <f t="shared" si="90"/>
        <v>640212.71638122108</v>
      </c>
      <c r="GR26" s="616"/>
      <c r="GS26" s="605"/>
      <c r="GT26" s="15"/>
      <c r="GU26" s="628">
        <f t="shared" si="91"/>
        <v>23</v>
      </c>
      <c r="GV26" s="637">
        <f t="shared" si="68"/>
        <v>23</v>
      </c>
      <c r="GW26" s="402" t="s">
        <v>388</v>
      </c>
      <c r="GX26" s="635" t="s">
        <v>355</v>
      </c>
      <c r="GY26" s="290">
        <f t="shared" si="69"/>
        <v>123432.59292987976</v>
      </c>
      <c r="GZ26" s="633">
        <f t="shared" si="70"/>
        <v>640212.71638122108</v>
      </c>
      <c r="HA26" s="649">
        <f t="shared" si="92"/>
        <v>19.279934999999998</v>
      </c>
      <c r="HB26" s="290">
        <f t="shared" si="71"/>
        <v>123432.59558003377</v>
      </c>
      <c r="HC26" s="656">
        <f t="shared" si="72"/>
        <v>2.6501540123717859E-3</v>
      </c>
      <c r="HD26" s="657"/>
      <c r="HE26" s="605"/>
      <c r="HF26" s="15"/>
      <c r="HG26" s="657"/>
      <c r="HH26" s="657"/>
      <c r="HI26" s="657"/>
      <c r="HJ26" s="657"/>
      <c r="HK26" s="657"/>
      <c r="HL26" s="657"/>
      <c r="HM26" s="657"/>
      <c r="HN26" s="605"/>
      <c r="HO26" s="15"/>
      <c r="HP26" s="636">
        <f t="shared" si="122"/>
        <v>23</v>
      </c>
      <c r="HQ26" s="660">
        <f t="shared" si="73"/>
        <v>23</v>
      </c>
      <c r="HR26" s="402" t="s">
        <v>388</v>
      </c>
      <c r="HS26" s="845">
        <f t="shared" si="93"/>
        <v>640212.71638122108</v>
      </c>
      <c r="HT26" s="661">
        <f t="shared" si="94"/>
        <v>19.279934999999998</v>
      </c>
      <c r="HU26" s="661">
        <v>15.355415000000001</v>
      </c>
      <c r="HV26" s="630">
        <f t="shared" si="95"/>
        <v>0.25557889513243359</v>
      </c>
      <c r="HW26" s="661">
        <f t="shared" si="96"/>
        <v>3.9245199999999976</v>
      </c>
      <c r="HX26" s="631">
        <v>25</v>
      </c>
      <c r="HY26" s="15"/>
      <c r="HZ26" s="60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605"/>
      <c r="IN26" s="15"/>
      <c r="IO26" s="636">
        <v>23</v>
      </c>
      <c r="IP26" s="660">
        <v>23</v>
      </c>
      <c r="IQ26" s="402" t="s">
        <v>388</v>
      </c>
      <c r="IR26" s="667">
        <f t="shared" si="97"/>
        <v>123432.59292987976</v>
      </c>
      <c r="IS26" s="668">
        <f t="shared" si="97"/>
        <v>640212.71638122108</v>
      </c>
      <c r="IT26" s="669">
        <f t="shared" si="97"/>
        <v>19.279934999999998</v>
      </c>
      <c r="IU26" s="633">
        <f t="shared" si="98"/>
        <v>95634.011005926775</v>
      </c>
      <c r="IV26" s="633">
        <f t="shared" si="99"/>
        <v>544578.70537529432</v>
      </c>
      <c r="IW26" s="667">
        <f t="shared" si="100"/>
        <v>1434.5101650889017</v>
      </c>
      <c r="IX26" s="667">
        <f t="shared" si="101"/>
        <v>121998.08276479086</v>
      </c>
      <c r="IY26" s="670">
        <f>IX26/IS26*100</f>
        <v>19.055866846004022</v>
      </c>
      <c r="IZ26" s="670">
        <f t="shared" si="103"/>
        <v>20.555866846004022</v>
      </c>
      <c r="JA26" s="667">
        <f t="shared" si="104"/>
        <v>123432.59292987976</v>
      </c>
      <c r="JB26" s="655">
        <f t="shared" si="105"/>
        <v>0.2240681539959759</v>
      </c>
      <c r="JC26" s="15"/>
      <c r="JD26" s="605"/>
      <c r="JE26" s="15"/>
      <c r="JF26" s="636">
        <f t="shared" si="123"/>
        <v>23</v>
      </c>
      <c r="JG26" s="660">
        <f t="shared" si="74"/>
        <v>23</v>
      </c>
      <c r="JH26" s="402" t="s">
        <v>388</v>
      </c>
      <c r="JI26" s="845">
        <f t="shared" si="106"/>
        <v>640212.71638122108</v>
      </c>
      <c r="JJ26" s="661">
        <f t="shared" si="107"/>
        <v>19.055866846004022</v>
      </c>
      <c r="JK26" s="661">
        <v>15.121</v>
      </c>
      <c r="JL26" s="630">
        <f t="shared" si="125"/>
        <v>0.26022530560174739</v>
      </c>
      <c r="JM26" s="661">
        <f t="shared" si="109"/>
        <v>3.9348668460040219</v>
      </c>
      <c r="JN26" s="631">
        <v>25</v>
      </c>
      <c r="JO26" s="15"/>
      <c r="JP26" s="15"/>
      <c r="JQ26" s="605"/>
      <c r="JR26" s="15"/>
      <c r="JS26" s="845">
        <v>582728</v>
      </c>
      <c r="JT26" s="661">
        <v>19.332243316057294</v>
      </c>
      <c r="JU26" s="850">
        <f t="shared" si="110"/>
        <v>-57484.716381221078</v>
      </c>
      <c r="JV26" s="851">
        <f t="shared" si="111"/>
        <v>-0.27637647005327182</v>
      </c>
    </row>
    <row r="27" spans="1:282" ht="17.25" thickBot="1" x14ac:dyDescent="0.35">
      <c r="A27" s="15"/>
      <c r="B27" s="15"/>
      <c r="C27" s="15"/>
      <c r="D27" s="15"/>
      <c r="E27" s="15"/>
      <c r="F27" s="15"/>
      <c r="G27" s="605"/>
      <c r="H27" s="15"/>
      <c r="I27" s="366">
        <v>24</v>
      </c>
      <c r="J27" s="742">
        <f t="shared" si="1"/>
        <v>24</v>
      </c>
      <c r="K27" s="475" t="s">
        <v>389</v>
      </c>
      <c r="L27" s="843"/>
      <c r="M27" s="683">
        <f t="shared" si="2"/>
        <v>0</v>
      </c>
      <c r="N27" s="743">
        <v>648</v>
      </c>
      <c r="O27" s="743">
        <f t="shared" si="75"/>
        <v>0</v>
      </c>
      <c r="P27" s="683">
        <f t="shared" si="3"/>
        <v>0</v>
      </c>
      <c r="Q27" s="464" t="s">
        <v>360</v>
      </c>
      <c r="R27" s="15"/>
      <c r="S27" s="605"/>
      <c r="T27" s="15"/>
      <c r="U27" s="744">
        <f t="shared" si="113"/>
        <v>24</v>
      </c>
      <c r="V27" s="745">
        <f t="shared" si="4"/>
        <v>24</v>
      </c>
      <c r="W27" s="475" t="s">
        <v>389</v>
      </c>
      <c r="X27" s="481">
        <f t="shared" si="76"/>
        <v>0</v>
      </c>
      <c r="Y27" s="683">
        <f t="shared" si="5"/>
        <v>0</v>
      </c>
      <c r="Z27" s="15"/>
      <c r="AA27" s="605"/>
      <c r="AB27" s="15"/>
      <c r="AC27" s="725">
        <f t="shared" si="114"/>
        <v>24</v>
      </c>
      <c r="AD27" s="746">
        <v>24</v>
      </c>
      <c r="AE27" s="747" t="s">
        <v>389</v>
      </c>
      <c r="AF27" s="748">
        <v>5.4</v>
      </c>
      <c r="AG27" s="15"/>
      <c r="AH27" s="605"/>
      <c r="AI27" s="15"/>
      <c r="AJ27" s="15"/>
      <c r="AK27" s="15"/>
      <c r="AL27" s="15"/>
      <c r="AM27" s="15"/>
      <c r="AN27" s="605"/>
      <c r="AO27" s="15"/>
      <c r="AP27" s="744">
        <f t="shared" si="78"/>
        <v>24</v>
      </c>
      <c r="AQ27" s="749">
        <f t="shared" si="6"/>
        <v>24</v>
      </c>
      <c r="AR27" s="475" t="s">
        <v>389</v>
      </c>
      <c r="AS27" s="475">
        <f t="shared" si="7"/>
        <v>5.4</v>
      </c>
      <c r="AT27" s="846">
        <f t="shared" si="79"/>
        <v>0</v>
      </c>
      <c r="AU27" s="750">
        <f t="shared" si="115"/>
        <v>0</v>
      </c>
      <c r="AV27" s="751">
        <f t="shared" si="8"/>
        <v>0</v>
      </c>
      <c r="AW27" s="752">
        <f t="shared" si="9"/>
        <v>25.757631311903779</v>
      </c>
      <c r="AX27" s="481">
        <f t="shared" si="124"/>
        <v>0</v>
      </c>
      <c r="AY27" s="683">
        <f t="shared" si="80"/>
        <v>0</v>
      </c>
      <c r="AZ27" s="753">
        <f t="shared" si="10"/>
        <v>0</v>
      </c>
      <c r="BA27" s="15"/>
      <c r="BB27" s="605"/>
      <c r="BC27" s="15"/>
      <c r="BD27" s="10"/>
      <c r="BE27" s="10"/>
      <c r="BF27" s="10"/>
      <c r="BG27" s="10"/>
      <c r="BH27" s="15"/>
      <c r="BI27" s="605"/>
      <c r="BJ27" s="15"/>
      <c r="BK27" s="366">
        <f t="shared" si="116"/>
        <v>24</v>
      </c>
      <c r="BL27" s="464">
        <f t="shared" si="11"/>
        <v>24</v>
      </c>
      <c r="BM27" s="475" t="s">
        <v>389</v>
      </c>
      <c r="BN27" s="683">
        <f t="shared" si="81"/>
        <v>0</v>
      </c>
      <c r="BO27" s="481">
        <f t="shared" si="82"/>
        <v>0</v>
      </c>
      <c r="BP27" s="683">
        <f t="shared" si="83"/>
        <v>0</v>
      </c>
      <c r="BQ27" s="481">
        <f t="shared" si="84"/>
        <v>0</v>
      </c>
      <c r="BR27" s="754">
        <f t="shared" si="12"/>
        <v>0</v>
      </c>
      <c r="BS27" s="753">
        <f t="shared" si="13"/>
        <v>0</v>
      </c>
      <c r="BT27" s="15"/>
      <c r="BU27" s="605"/>
      <c r="BV27" s="10"/>
      <c r="BW27" s="191"/>
      <c r="BX27" s="191"/>
      <c r="BY27" s="191"/>
      <c r="BZ27" s="191"/>
      <c r="CA27" s="191"/>
      <c r="CB27" s="191"/>
      <c r="CC27" s="191"/>
      <c r="CD27" s="191"/>
      <c r="CE27" s="15"/>
      <c r="CF27" s="605"/>
      <c r="CG27" s="15"/>
      <c r="CH27" s="366">
        <f t="shared" si="117"/>
        <v>24</v>
      </c>
      <c r="CI27" s="755">
        <f t="shared" si="15"/>
        <v>24</v>
      </c>
      <c r="CJ27" s="475" t="s">
        <v>389</v>
      </c>
      <c r="CK27" s="467">
        <f t="shared" si="16"/>
        <v>0</v>
      </c>
      <c r="CL27" s="368">
        <f t="shared" si="17"/>
        <v>0</v>
      </c>
      <c r="CM27" s="467">
        <f t="shared" si="18"/>
        <v>0</v>
      </c>
      <c r="CN27" s="368">
        <f t="shared" si="19"/>
        <v>0</v>
      </c>
      <c r="CO27" s="368">
        <f t="shared" si="20"/>
        <v>0</v>
      </c>
      <c r="CP27" s="467">
        <f t="shared" si="21"/>
        <v>0</v>
      </c>
      <c r="CQ27" s="466">
        <f t="shared" si="22"/>
        <v>0</v>
      </c>
      <c r="CR27" s="15"/>
      <c r="CS27" s="60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0"/>
      <c r="DE27" s="605"/>
      <c r="DF27" s="15"/>
      <c r="DG27" s="744">
        <f t="shared" si="118"/>
        <v>24</v>
      </c>
      <c r="DH27" s="756">
        <f t="shared" si="24"/>
        <v>24</v>
      </c>
      <c r="DI27" s="475" t="s">
        <v>389</v>
      </c>
      <c r="DJ27" s="467">
        <f t="shared" si="25"/>
        <v>0</v>
      </c>
      <c r="DK27" s="368">
        <f t="shared" si="86"/>
        <v>0</v>
      </c>
      <c r="DL27" s="467">
        <f t="shared" si="26"/>
        <v>0</v>
      </c>
      <c r="DM27" s="368">
        <f t="shared" si="27"/>
        <v>0</v>
      </c>
      <c r="DN27" s="467">
        <f t="shared" si="28"/>
        <v>0</v>
      </c>
      <c r="DO27" s="368">
        <f t="shared" si="29"/>
        <v>0</v>
      </c>
      <c r="DP27" s="368">
        <f t="shared" si="87"/>
        <v>0</v>
      </c>
      <c r="DQ27" s="467">
        <f t="shared" si="30"/>
        <v>0</v>
      </c>
      <c r="DR27" s="466">
        <f t="shared" si="31"/>
        <v>0</v>
      </c>
      <c r="DS27" s="15"/>
      <c r="DT27" s="605"/>
      <c r="DU27" s="15"/>
      <c r="DV27" s="744">
        <f t="shared" si="119"/>
        <v>24</v>
      </c>
      <c r="DW27" s="756">
        <f t="shared" si="32"/>
        <v>24</v>
      </c>
      <c r="DX27" s="475" t="s">
        <v>389</v>
      </c>
      <c r="DY27" s="467">
        <f t="shared" si="33"/>
        <v>0</v>
      </c>
      <c r="DZ27" s="368">
        <f t="shared" si="34"/>
        <v>0</v>
      </c>
      <c r="EA27" s="466">
        <f t="shared" si="35"/>
        <v>0</v>
      </c>
      <c r="EB27" s="15"/>
      <c r="EC27" s="605"/>
      <c r="ED27" s="15"/>
      <c r="EE27" s="15"/>
      <c r="EF27" s="15"/>
      <c r="EG27" s="15"/>
      <c r="EH27" s="15"/>
      <c r="EI27" s="15"/>
      <c r="EJ27" s="15"/>
      <c r="EK27" s="605"/>
      <c r="EL27" s="15"/>
      <c r="EM27" s="744">
        <f t="shared" si="120"/>
        <v>24</v>
      </c>
      <c r="EN27" s="756">
        <f t="shared" si="36"/>
        <v>24</v>
      </c>
      <c r="EO27" s="475" t="s">
        <v>389</v>
      </c>
      <c r="EP27" s="467">
        <f t="shared" si="37"/>
        <v>0</v>
      </c>
      <c r="EQ27" s="368">
        <f t="shared" si="38"/>
        <v>0</v>
      </c>
      <c r="ER27" s="467">
        <f t="shared" si="39"/>
        <v>0</v>
      </c>
      <c r="ES27" s="368">
        <f t="shared" si="40"/>
        <v>0</v>
      </c>
      <c r="ET27" s="467">
        <f t="shared" si="41"/>
        <v>0</v>
      </c>
      <c r="EU27" s="368">
        <f t="shared" si="42"/>
        <v>0</v>
      </c>
      <c r="EV27" s="368">
        <f t="shared" si="43"/>
        <v>0</v>
      </c>
      <c r="EW27" s="467">
        <f t="shared" si="44"/>
        <v>0</v>
      </c>
      <c r="EX27" s="466">
        <f t="shared" si="45"/>
        <v>0</v>
      </c>
      <c r="EY27" s="15"/>
      <c r="EZ27" s="605"/>
      <c r="FA27" s="15"/>
      <c r="FB27" s="15"/>
      <c r="FC27" s="15"/>
      <c r="FD27" s="15"/>
      <c r="FE27" s="15"/>
      <c r="FF27" s="605"/>
      <c r="FG27" s="15"/>
      <c r="FH27" s="744">
        <f t="shared" si="121"/>
        <v>24</v>
      </c>
      <c r="FI27" s="745">
        <f t="shared" si="46"/>
        <v>24</v>
      </c>
      <c r="FJ27" s="475" t="s">
        <v>389</v>
      </c>
      <c r="FK27" s="467">
        <f t="shared" si="47"/>
        <v>0</v>
      </c>
      <c r="FL27" s="368">
        <f t="shared" si="48"/>
        <v>0</v>
      </c>
      <c r="FM27" s="466">
        <f t="shared" si="49"/>
        <v>0</v>
      </c>
      <c r="FN27" s="15"/>
      <c r="FO27" s="605"/>
      <c r="FP27" s="15"/>
      <c r="FQ27" s="366">
        <v>24</v>
      </c>
      <c r="FR27" s="745">
        <v>24</v>
      </c>
      <c r="FS27" s="475" t="s">
        <v>389</v>
      </c>
      <c r="FT27" s="368">
        <f t="shared" si="50"/>
        <v>0</v>
      </c>
      <c r="FU27" s="368">
        <f t="shared" si="51"/>
        <v>0</v>
      </c>
      <c r="FV27" s="368">
        <f t="shared" si="52"/>
        <v>0</v>
      </c>
      <c r="FW27" s="368">
        <f t="shared" si="53"/>
        <v>0</v>
      </c>
      <c r="FX27" s="368">
        <f t="shared" si="54"/>
        <v>0</v>
      </c>
      <c r="FY27" s="368">
        <f t="shared" si="55"/>
        <v>0</v>
      </c>
      <c r="FZ27" s="368">
        <f t="shared" si="56"/>
        <v>0</v>
      </c>
      <c r="GA27" s="368">
        <f t="shared" si="128"/>
        <v>0</v>
      </c>
      <c r="GB27" s="757">
        <f t="shared" si="58"/>
        <v>0</v>
      </c>
      <c r="GC27" s="15"/>
      <c r="GD27" s="605"/>
      <c r="GE27" s="15"/>
      <c r="GF27" s="744">
        <f t="shared" si="89"/>
        <v>24</v>
      </c>
      <c r="GG27" s="745">
        <f t="shared" si="59"/>
        <v>24</v>
      </c>
      <c r="GH27" s="475" t="s">
        <v>389</v>
      </c>
      <c r="GI27" s="466">
        <f t="shared" si="60"/>
        <v>0</v>
      </c>
      <c r="GJ27" s="466">
        <f t="shared" si="61"/>
        <v>0</v>
      </c>
      <c r="GK27" s="466">
        <f t="shared" si="62"/>
        <v>0</v>
      </c>
      <c r="GL27" s="466">
        <f t="shared" si="63"/>
        <v>0</v>
      </c>
      <c r="GM27" s="466">
        <f t="shared" si="64"/>
        <v>0</v>
      </c>
      <c r="GN27" s="466">
        <f t="shared" si="65"/>
        <v>0</v>
      </c>
      <c r="GO27" s="466">
        <f t="shared" si="66"/>
        <v>0</v>
      </c>
      <c r="GP27" s="466">
        <f t="shared" si="67"/>
        <v>0</v>
      </c>
      <c r="GQ27" s="846">
        <f t="shared" si="90"/>
        <v>0</v>
      </c>
      <c r="GR27" s="616"/>
      <c r="GS27" s="605"/>
      <c r="GT27" s="15"/>
      <c r="GU27" s="366">
        <f t="shared" si="91"/>
        <v>24</v>
      </c>
      <c r="GV27" s="745">
        <f t="shared" si="68"/>
        <v>24</v>
      </c>
      <c r="GW27" s="475" t="s">
        <v>389</v>
      </c>
      <c r="GX27" s="464" t="s">
        <v>360</v>
      </c>
      <c r="GY27" s="481">
        <f t="shared" si="69"/>
        <v>0</v>
      </c>
      <c r="GZ27" s="743">
        <f t="shared" si="70"/>
        <v>0</v>
      </c>
      <c r="HA27" s="466">
        <f t="shared" si="92"/>
        <v>0</v>
      </c>
      <c r="HB27" s="368">
        <f t="shared" si="71"/>
        <v>0</v>
      </c>
      <c r="HC27" s="693">
        <f t="shared" si="72"/>
        <v>0</v>
      </c>
      <c r="HD27" s="657"/>
      <c r="HE27" s="605"/>
      <c r="HF27" s="15"/>
      <c r="HG27" s="657"/>
      <c r="HH27" s="657"/>
      <c r="HI27" s="657"/>
      <c r="HJ27" s="657"/>
      <c r="HK27" s="657"/>
      <c r="HL27" s="657"/>
      <c r="HM27" s="657"/>
      <c r="HN27" s="605"/>
      <c r="HO27" s="15"/>
      <c r="HP27" s="593">
        <f t="shared" si="122"/>
        <v>24</v>
      </c>
      <c r="HQ27" s="694">
        <f t="shared" si="73"/>
        <v>24</v>
      </c>
      <c r="HR27" s="15" t="s">
        <v>389</v>
      </c>
      <c r="HS27" s="846">
        <f t="shared" si="93"/>
        <v>0</v>
      </c>
      <c r="HT27" s="695">
        <f t="shared" si="94"/>
        <v>0</v>
      </c>
      <c r="HU27" s="695">
        <v>8.2598190000000002</v>
      </c>
      <c r="HV27" s="672">
        <f t="shared" si="95"/>
        <v>-1</v>
      </c>
      <c r="HW27" s="695">
        <f t="shared" si="96"/>
        <v>-8.2598190000000002</v>
      </c>
      <c r="HX27" s="673">
        <v>10</v>
      </c>
      <c r="HY27" s="15"/>
      <c r="HZ27" s="60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605"/>
      <c r="IN27" s="15"/>
      <c r="IO27" s="744">
        <v>24</v>
      </c>
      <c r="IP27" s="758">
        <v>24</v>
      </c>
      <c r="IQ27" s="475" t="s">
        <v>389</v>
      </c>
      <c r="IR27" s="759">
        <f t="shared" si="97"/>
        <v>0</v>
      </c>
      <c r="IS27" s="760">
        <f t="shared" si="97"/>
        <v>0</v>
      </c>
      <c r="IT27" s="761">
        <f t="shared" si="97"/>
        <v>0</v>
      </c>
      <c r="IU27" s="743">
        <v>0</v>
      </c>
      <c r="IV27" s="743">
        <f t="shared" si="99"/>
        <v>0</v>
      </c>
      <c r="IW27" s="759">
        <f t="shared" si="100"/>
        <v>0</v>
      </c>
      <c r="IX27" s="759">
        <f t="shared" si="101"/>
        <v>0</v>
      </c>
      <c r="IY27" s="762">
        <f>IT27</f>
        <v>0</v>
      </c>
      <c r="IZ27" s="763">
        <f>IY27</f>
        <v>0</v>
      </c>
      <c r="JA27" s="759">
        <f t="shared" si="104"/>
        <v>0</v>
      </c>
      <c r="JB27" s="764">
        <f t="shared" si="105"/>
        <v>0</v>
      </c>
      <c r="JC27" s="15"/>
      <c r="JD27" s="605"/>
      <c r="JE27" s="15"/>
      <c r="JF27" s="593">
        <f t="shared" si="123"/>
        <v>24</v>
      </c>
      <c r="JG27" s="694">
        <f t="shared" si="74"/>
        <v>24</v>
      </c>
      <c r="JH27" s="15" t="s">
        <v>389</v>
      </c>
      <c r="JI27" s="846">
        <f t="shared" si="106"/>
        <v>0</v>
      </c>
      <c r="JJ27" s="695">
        <f t="shared" si="107"/>
        <v>0</v>
      </c>
      <c r="JK27" s="695">
        <v>8.26</v>
      </c>
      <c r="JL27" s="672">
        <f t="shared" si="125"/>
        <v>-1</v>
      </c>
      <c r="JM27" s="695">
        <f t="shared" si="109"/>
        <v>-8.26</v>
      </c>
      <c r="JN27" s="673">
        <v>10</v>
      </c>
      <c r="JO27" s="15"/>
      <c r="JP27" s="15"/>
      <c r="JQ27" s="605"/>
      <c r="JR27" s="15"/>
      <c r="JS27" s="846">
        <v>0</v>
      </c>
      <c r="JT27" s="695">
        <v>0</v>
      </c>
      <c r="JU27" s="850">
        <f t="shared" si="110"/>
        <v>0</v>
      </c>
      <c r="JV27" s="851">
        <f t="shared" si="111"/>
        <v>0</v>
      </c>
    </row>
    <row r="28" spans="1:282" ht="17.25" thickBot="1" x14ac:dyDescent="0.35">
      <c r="A28" s="15"/>
      <c r="B28" s="15"/>
      <c r="C28" s="15"/>
      <c r="D28" s="15"/>
      <c r="E28" s="15"/>
      <c r="F28" s="10"/>
      <c r="G28" s="765"/>
      <c r="H28" s="10"/>
      <c r="I28" s="766">
        <v>25</v>
      </c>
      <c r="J28" s="767"/>
      <c r="K28" s="720" t="s">
        <v>70</v>
      </c>
      <c r="L28" s="768">
        <f>SUM(L4:L27)</f>
        <v>2184016088.958766</v>
      </c>
      <c r="M28" s="707">
        <f>SUM(M4:M27)</f>
        <v>0.99999999999999978</v>
      </c>
      <c r="N28" s="768">
        <f>SUM(N4:N27)</f>
        <v>18725.391857452727</v>
      </c>
      <c r="O28" s="768">
        <f>SUM(O4:O27)</f>
        <v>1684659.0361187647</v>
      </c>
      <c r="P28" s="707">
        <f>SUM(P4:P27)</f>
        <v>0.99999999999999989</v>
      </c>
      <c r="Q28" s="720"/>
      <c r="R28" s="10"/>
      <c r="S28" s="765"/>
      <c r="T28" s="10"/>
      <c r="U28" s="766">
        <f>+U27+1</f>
        <v>25</v>
      </c>
      <c r="V28" s="769"/>
      <c r="W28" s="770" t="s">
        <v>70</v>
      </c>
      <c r="X28" s="708">
        <f>SUM(X4:X27)</f>
        <v>106416986.20027024</v>
      </c>
      <c r="Y28" s="707">
        <f>SUM(Y4:Y27)</f>
        <v>1.0000000000000002</v>
      </c>
      <c r="Z28" s="10"/>
      <c r="AA28" s="765"/>
      <c r="AB28" s="10"/>
      <c r="AC28" s="15"/>
      <c r="AD28" s="15"/>
      <c r="AE28" s="15"/>
      <c r="AF28" s="15"/>
      <c r="AG28" s="10"/>
      <c r="AH28" s="765"/>
      <c r="AI28" s="10"/>
      <c r="AJ28" s="10"/>
      <c r="AK28" s="10"/>
      <c r="AL28" s="10"/>
      <c r="AM28" s="15"/>
      <c r="AN28" s="605"/>
      <c r="AO28" s="15"/>
      <c r="AP28" s="766">
        <f>+AP27+1</f>
        <v>25</v>
      </c>
      <c r="AQ28" s="771"/>
      <c r="AR28" s="772" t="s">
        <v>70</v>
      </c>
      <c r="AS28" s="773">
        <f>AL7</f>
        <v>3.1347007922928367</v>
      </c>
      <c r="AT28" s="768">
        <f>SUM(AT4:AT27)</f>
        <v>2184016088.958766</v>
      </c>
      <c r="AU28" s="768">
        <f>SUM(AU4:AU27)</f>
        <v>1901732.4901220407</v>
      </c>
      <c r="AV28" s="768">
        <f>SUM(AV4:AV27)</f>
        <v>2000616.6825380081</v>
      </c>
      <c r="AW28" s="774">
        <f>SUMPRODUCT(AW4:AW27,AT4:AT27)/AT28</f>
        <v>25.757631311903776</v>
      </c>
      <c r="AX28" s="775">
        <f>SUM(AX4:AX27)</f>
        <v>51531146.905258052</v>
      </c>
      <c r="AY28" s="776">
        <f t="shared" si="80"/>
        <v>1</v>
      </c>
      <c r="AZ28" s="777">
        <f>AX28*100/$L$28</f>
        <v>2.3594673668281279</v>
      </c>
      <c r="BA28" s="10"/>
      <c r="BB28" s="765"/>
      <c r="BC28" s="10"/>
      <c r="BD28" s="616"/>
      <c r="BE28" s="616"/>
      <c r="BF28" s="616"/>
      <c r="BG28" s="616"/>
      <c r="BH28" s="10"/>
      <c r="BI28" s="765"/>
      <c r="BJ28" s="10"/>
      <c r="BK28" s="716">
        <f>+BK27+1</f>
        <v>25</v>
      </c>
      <c r="BL28" s="778"/>
      <c r="BM28" s="717" t="s">
        <v>70</v>
      </c>
      <c r="BN28" s="779">
        <f>SUM(BN4:BN27)</f>
        <v>1.0000000000000002</v>
      </c>
      <c r="BO28" s="718">
        <f>BG4</f>
        <v>11674541.770339459</v>
      </c>
      <c r="BP28" s="780">
        <f>SUM(BP4:BP27)</f>
        <v>0.99999999999999978</v>
      </c>
      <c r="BQ28" s="718">
        <f>BG5</f>
        <v>11674541.770339459</v>
      </c>
      <c r="BR28" s="781">
        <f>C6</f>
        <v>23349083.540678918</v>
      </c>
      <c r="BS28" s="782">
        <f>BR28*100/$L$28</f>
        <v>1.0690893560134276</v>
      </c>
      <c r="BT28" s="10"/>
      <c r="BU28" s="765"/>
      <c r="BV28" s="10"/>
      <c r="BW28" s="191"/>
      <c r="BX28" s="191"/>
      <c r="BY28" s="191"/>
      <c r="BZ28" s="191"/>
      <c r="CA28" s="191"/>
      <c r="CB28" s="191"/>
      <c r="CC28" s="191"/>
      <c r="CD28" s="191"/>
      <c r="CE28" s="10"/>
      <c r="CF28" s="765"/>
      <c r="CG28" s="15"/>
      <c r="CH28" s="716">
        <f>+CH27+1</f>
        <v>25</v>
      </c>
      <c r="CI28" s="769"/>
      <c r="CJ28" s="720" t="s">
        <v>70</v>
      </c>
      <c r="CK28" s="783">
        <f>SUM(CK4:CK27)</f>
        <v>0.99999999999999978</v>
      </c>
      <c r="CL28" s="718">
        <f>CC9</f>
        <v>5337158.1364165405</v>
      </c>
      <c r="CM28" s="783">
        <f>SUM(CM4:CM27)</f>
        <v>0.99999999999999989</v>
      </c>
      <c r="CN28" s="718">
        <f>CD9</f>
        <v>17139211.170087866</v>
      </c>
      <c r="CO28" s="718">
        <f>SUM(CO4:CO27)</f>
        <v>22476369.306504402</v>
      </c>
      <c r="CP28" s="783">
        <f>SUM(CP4:CP27)</f>
        <v>1.0000000000000002</v>
      </c>
      <c r="CQ28" s="782">
        <f>CO28*100/$L$28</f>
        <v>1.0291302074253517</v>
      </c>
      <c r="CR28" s="15"/>
      <c r="CS28" s="765"/>
      <c r="CT28" s="10"/>
      <c r="CU28" s="15"/>
      <c r="CV28" s="15"/>
      <c r="CW28" s="15"/>
      <c r="CX28" s="15"/>
      <c r="CY28" s="15"/>
      <c r="CZ28" s="15"/>
      <c r="DA28" s="15"/>
      <c r="DB28" s="15"/>
      <c r="DC28" s="15"/>
      <c r="DD28" s="10"/>
      <c r="DE28" s="765"/>
      <c r="DF28" s="616"/>
      <c r="DG28" s="766">
        <f>DG27+1</f>
        <v>25</v>
      </c>
      <c r="DH28" s="771"/>
      <c r="DI28" s="772" t="s">
        <v>70</v>
      </c>
      <c r="DJ28" s="783">
        <f>SUM(DJ4:DJ27)</f>
        <v>1.0000000000000002</v>
      </c>
      <c r="DK28" s="718">
        <f>CZ7</f>
        <v>58709.945241940688</v>
      </c>
      <c r="DL28" s="783">
        <f>SUM(DL4:DL27)</f>
        <v>0.99999999999999989</v>
      </c>
      <c r="DM28" s="718">
        <f>DA7</f>
        <v>2017004.8223610818</v>
      </c>
      <c r="DN28" s="783">
        <f>SUM(DN4:DN27)</f>
        <v>0.99999999999999978</v>
      </c>
      <c r="DO28" s="718">
        <f>DB7</f>
        <v>3335547.1252708551</v>
      </c>
      <c r="DP28" s="718">
        <f>SUM(DP4:DP27)</f>
        <v>5411261.8928738777</v>
      </c>
      <c r="DQ28" s="783">
        <f>SUM(DQ4:DQ27)</f>
        <v>1</v>
      </c>
      <c r="DR28" s="782">
        <f>DP28*100/$L$28</f>
        <v>0.24776657645657305</v>
      </c>
      <c r="DS28" s="616"/>
      <c r="DT28" s="765"/>
      <c r="DU28" s="616"/>
      <c r="DV28" s="766">
        <f>DV27+1</f>
        <v>25</v>
      </c>
      <c r="DW28" s="771"/>
      <c r="DX28" s="772" t="s">
        <v>70</v>
      </c>
      <c r="DY28" s="783">
        <f>SUM(DY4:DY27)</f>
        <v>0.99999999999999989</v>
      </c>
      <c r="DZ28" s="718">
        <f>C9</f>
        <v>3649124.5549549651</v>
      </c>
      <c r="EA28" s="782">
        <f>DZ28*100/$L$28</f>
        <v>0.16708322678587467</v>
      </c>
      <c r="EB28" s="616"/>
      <c r="EC28" s="765"/>
      <c r="ED28" s="10"/>
      <c r="EE28" s="15"/>
      <c r="EF28" s="15"/>
      <c r="EG28" s="15"/>
      <c r="EH28" s="15"/>
      <c r="EI28" s="15"/>
      <c r="EJ28" s="10"/>
      <c r="EK28" s="765"/>
      <c r="EL28" s="10"/>
      <c r="EM28" s="766">
        <f>+EM27+1</f>
        <v>25</v>
      </c>
      <c r="EN28" s="771"/>
      <c r="EO28" s="772" t="s">
        <v>70</v>
      </c>
      <c r="EP28" s="783">
        <f>SUM(EP4:EP27)</f>
        <v>1.0000000000000002</v>
      </c>
      <c r="EQ28" s="718">
        <f>EI4</f>
        <v>7211518.3056055866</v>
      </c>
      <c r="ER28" s="783">
        <f>SUM(ER4:ER27)</f>
        <v>1.0000000000000002</v>
      </c>
      <c r="ES28" s="718">
        <f>EI5</f>
        <v>1188925.3753269687</v>
      </c>
      <c r="ET28" s="783">
        <f>SUM(ET4:ET27)</f>
        <v>0.99999999999999978</v>
      </c>
      <c r="EU28" s="718">
        <f>EI6</f>
        <v>3022749.7133882288</v>
      </c>
      <c r="EV28" s="718">
        <f>SUM(EV4:EV27)</f>
        <v>11423193.394320784</v>
      </c>
      <c r="EW28" s="783">
        <f>SUM(EW4:EW27)</f>
        <v>1</v>
      </c>
      <c r="EX28" s="782">
        <f>EV28*100/$L$28</f>
        <v>0.52303613751155165</v>
      </c>
      <c r="EY28" s="10"/>
      <c r="EZ28" s="765"/>
      <c r="FA28" s="10"/>
      <c r="FB28" s="15"/>
      <c r="FC28" s="15"/>
      <c r="FD28" s="15"/>
      <c r="FE28" s="10"/>
      <c r="FF28" s="765"/>
      <c r="FG28" s="616"/>
      <c r="FH28" s="766">
        <f>+FH27+1</f>
        <v>25</v>
      </c>
      <c r="FI28" s="706"/>
      <c r="FJ28" s="706" t="s">
        <v>70</v>
      </c>
      <c r="FK28" s="783">
        <f t="shared" si="47"/>
        <v>1.0000000000000002</v>
      </c>
      <c r="FL28" s="718">
        <f>FD6</f>
        <v>19825589.551397532</v>
      </c>
      <c r="FM28" s="782">
        <f>FL28*100/$L$28</f>
        <v>0.90775840213015202</v>
      </c>
      <c r="FN28" s="10"/>
      <c r="FO28" s="605"/>
      <c r="FP28" s="15"/>
      <c r="FQ28" s="716">
        <v>25</v>
      </c>
      <c r="FR28" s="769"/>
      <c r="FS28" s="717" t="s">
        <v>70</v>
      </c>
      <c r="FT28" s="718">
        <f t="shared" ref="FT28:FZ28" si="129">SUM(FT4:FT27)</f>
        <v>51531146.905258052</v>
      </c>
      <c r="FU28" s="718">
        <f t="shared" si="129"/>
        <v>23349083.540678918</v>
      </c>
      <c r="FV28" s="718">
        <f t="shared" si="129"/>
        <v>22476369.306504402</v>
      </c>
      <c r="FW28" s="718">
        <f t="shared" si="129"/>
        <v>5411261.8928738777</v>
      </c>
      <c r="FX28" s="718">
        <f t="shared" si="129"/>
        <v>3649124.5549549651</v>
      </c>
      <c r="FY28" s="718">
        <f t="shared" si="129"/>
        <v>11423193.394320784</v>
      </c>
      <c r="FZ28" s="718">
        <f t="shared" si="129"/>
        <v>19825589.551397528</v>
      </c>
      <c r="GA28" s="718">
        <f>SUM(FT28:FZ28)</f>
        <v>137665769.14598852</v>
      </c>
      <c r="GB28" s="784">
        <v>6.3051918333155115</v>
      </c>
      <c r="GC28" s="10"/>
      <c r="GD28" s="605"/>
      <c r="GE28" s="15"/>
      <c r="GF28" s="766">
        <v>25</v>
      </c>
      <c r="GG28" s="785"/>
      <c r="GH28" s="720" t="s">
        <v>70</v>
      </c>
      <c r="GI28" s="782">
        <f t="shared" ref="GI28:GP28" si="130">FT28*100/$GQ$28</f>
        <v>2.3594673668281279</v>
      </c>
      <c r="GJ28" s="782">
        <f t="shared" si="130"/>
        <v>1.0690893560134276</v>
      </c>
      <c r="GK28" s="782">
        <f t="shared" si="130"/>
        <v>1.0291302074253517</v>
      </c>
      <c r="GL28" s="782">
        <f t="shared" si="130"/>
        <v>0.24776657645657305</v>
      </c>
      <c r="GM28" s="782">
        <f t="shared" si="130"/>
        <v>0.16708322678587467</v>
      </c>
      <c r="GN28" s="782">
        <f t="shared" si="130"/>
        <v>0.52303613751155165</v>
      </c>
      <c r="GO28" s="782">
        <f t="shared" si="130"/>
        <v>0.9077584021301518</v>
      </c>
      <c r="GP28" s="784">
        <f t="shared" si="130"/>
        <v>6.3033312731510573</v>
      </c>
      <c r="GQ28" s="768">
        <f>SUM(GQ4:GQ27)</f>
        <v>2184016088.958766</v>
      </c>
      <c r="GR28" s="786"/>
      <c r="GS28" s="605"/>
      <c r="GT28" s="15"/>
      <c r="GU28" s="716">
        <v>25</v>
      </c>
      <c r="GV28" s="769"/>
      <c r="GW28" s="717" t="s">
        <v>70</v>
      </c>
      <c r="GX28" s="767"/>
      <c r="GY28" s="718">
        <f>SUM(GY4:GY27)</f>
        <v>137665769.14598852</v>
      </c>
      <c r="GZ28" s="787">
        <f>SUM(GZ4:GZ27)</f>
        <v>2184016088.958766</v>
      </c>
      <c r="HA28" s="782">
        <f t="shared" ref="HA28" si="131">IF(GZ28&lt;&gt;0,GY28/GZ28*100,0)</f>
        <v>6.3033312731510582</v>
      </c>
      <c r="HB28" s="718">
        <f>SUM(HB4:HB27)</f>
        <v>137665766.08199009</v>
      </c>
      <c r="HC28" s="774">
        <f>SUM(HC4:HC27)</f>
        <v>-3.0639984770475621</v>
      </c>
      <c r="HD28" s="788"/>
      <c r="HE28" s="605"/>
      <c r="HF28" s="15"/>
      <c r="HG28" s="788"/>
      <c r="HH28" s="788"/>
      <c r="HI28" s="788"/>
      <c r="HJ28" s="788"/>
      <c r="HK28" s="788"/>
      <c r="HL28" s="788"/>
      <c r="HM28" s="788"/>
      <c r="HN28" s="605"/>
      <c r="HO28" s="15"/>
      <c r="HP28" s="766">
        <v>25</v>
      </c>
      <c r="HQ28" s="789" t="s">
        <v>70</v>
      </c>
      <c r="HR28" s="720"/>
      <c r="HS28" s="790">
        <f>SUM(HS4:HS27)</f>
        <v>2184016088.958766</v>
      </c>
      <c r="HT28" s="791">
        <f>HA28</f>
        <v>6.3033312731510582</v>
      </c>
      <c r="HU28" s="791">
        <f>SUMPRODUCT(HS4:HS27,HU4:HU27)/HS28</f>
        <v>4.8875612465257818</v>
      </c>
      <c r="HV28" s="792">
        <f>IF(HU28&lt;&gt;0,HT28/HU28-1,"")</f>
        <v>0.28966798679641026</v>
      </c>
      <c r="HW28" s="791">
        <f t="shared" si="96"/>
        <v>1.4157700266252764</v>
      </c>
      <c r="HX28" s="793"/>
      <c r="HY28" s="10"/>
      <c r="HZ28" s="765"/>
      <c r="IA28" s="10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0"/>
      <c r="IM28" s="765"/>
      <c r="IN28" s="10"/>
      <c r="IO28" s="794">
        <v>25</v>
      </c>
      <c r="IP28" s="789" t="s">
        <v>70</v>
      </c>
      <c r="IQ28" s="720"/>
      <c r="IR28" s="795">
        <f>SUM(IR4:IR27)</f>
        <v>137665769.14598852</v>
      </c>
      <c r="IS28" s="790">
        <f>SUM(IS4:IS27)</f>
        <v>2184016088.958766</v>
      </c>
      <c r="IT28" s="796">
        <f>SUMPRODUCT(IS4:IS27,IT4:IT27)/SUM(IS4:IS27)</f>
        <v>6.3033311328591211</v>
      </c>
      <c r="IU28" s="790">
        <f>SUM(IU4:IU27)</f>
        <v>321518206.00000006</v>
      </c>
      <c r="IV28" s="790">
        <f>SUM(IV4:IV27)</f>
        <v>1862497882.9587657</v>
      </c>
      <c r="IW28" s="795">
        <f>SUM(IW4:IW27)</f>
        <v>4822773.09</v>
      </c>
      <c r="IX28" s="795">
        <f>SUM(IX4:IX27)</f>
        <v>132842996.05598854</v>
      </c>
      <c r="IY28" s="784">
        <f>IX28/IS28*100</f>
        <v>6.0825099562028271</v>
      </c>
      <c r="IZ28" s="784">
        <f>SUMPRODUCT(IU4:IU27,IZ4:IZ27)/SUM(IU4:IU27)</f>
        <v>7.5490863735592937</v>
      </c>
      <c r="JA28" s="795">
        <f>SUM(JA4:JA27)</f>
        <v>137665769.25598705</v>
      </c>
      <c r="JB28" s="784"/>
      <c r="JC28" s="15"/>
      <c r="JD28" s="605"/>
      <c r="JE28" s="15"/>
      <c r="JF28" s="766">
        <v>25</v>
      </c>
      <c r="JG28" s="789" t="s">
        <v>70</v>
      </c>
      <c r="JH28" s="720"/>
      <c r="JI28" s="790">
        <f>SUM(JI4:JI27)</f>
        <v>2184016088.958766</v>
      </c>
      <c r="JJ28" s="791">
        <f>IY28</f>
        <v>6.0825099562028271</v>
      </c>
      <c r="JK28" s="791">
        <f>SUMPRODUCT(JI4:JI27,JK4:JK27)/JI28</f>
        <v>4.6567169298602993</v>
      </c>
      <c r="JL28" s="792">
        <f>IF(JK28&lt;&gt;0,JJ28/JK28-1,"")</f>
        <v>0.30617987904738309</v>
      </c>
      <c r="JM28" s="791">
        <f t="shared" si="109"/>
        <v>1.4257930263425278</v>
      </c>
      <c r="JN28" s="793"/>
      <c r="JO28" s="15"/>
      <c r="JP28" s="15"/>
      <c r="JQ28" s="605"/>
      <c r="JR28" s="10"/>
      <c r="JS28" s="790">
        <v>2130076310</v>
      </c>
      <c r="JT28" s="791">
        <v>6.1534665007718843</v>
      </c>
      <c r="JU28" s="850">
        <f t="shared" si="110"/>
        <v>-53939778.958765984</v>
      </c>
      <c r="JV28" s="851">
        <f t="shared" si="110"/>
        <v>7.0956544569057201E-2</v>
      </c>
    </row>
    <row r="29" spans="1:282" x14ac:dyDescent="0.3">
      <c r="A29" s="15"/>
      <c r="B29" s="15"/>
      <c r="C29" s="15"/>
      <c r="D29" s="15"/>
      <c r="E29" s="15"/>
      <c r="F29" s="616"/>
      <c r="G29" s="797"/>
      <c r="H29" s="616"/>
      <c r="I29" s="15"/>
      <c r="J29" s="15"/>
      <c r="K29" s="15"/>
      <c r="L29" s="262"/>
      <c r="M29" s="15"/>
      <c r="N29" s="262"/>
      <c r="O29" s="262"/>
      <c r="P29" s="15"/>
      <c r="Q29" s="15"/>
      <c r="R29" s="616"/>
      <c r="S29" s="797"/>
      <c r="T29" s="616"/>
      <c r="U29" s="616"/>
      <c r="V29" s="616"/>
      <c r="W29" s="616"/>
      <c r="X29" s="689"/>
      <c r="Y29" s="689"/>
      <c r="Z29" s="616"/>
      <c r="AA29" s="797"/>
      <c r="AB29" s="616"/>
      <c r="AC29" s="15"/>
      <c r="AD29" s="15"/>
      <c r="AE29" s="15"/>
      <c r="AF29" s="15"/>
      <c r="AG29" s="616"/>
      <c r="AH29" s="797"/>
      <c r="AI29" s="616"/>
      <c r="AJ29" s="616"/>
      <c r="AK29" s="616"/>
      <c r="AL29" s="616"/>
      <c r="AM29" s="15"/>
      <c r="AN29" s="605"/>
      <c r="AO29" s="15"/>
      <c r="AP29" s="798"/>
      <c r="AQ29" s="798"/>
      <c r="AR29" s="616"/>
      <c r="AS29" s="616"/>
      <c r="AT29" s="616"/>
      <c r="AU29" s="616"/>
      <c r="AV29" s="799"/>
      <c r="AW29" s="616"/>
      <c r="AX29" s="616"/>
      <c r="AY29" s="616"/>
      <c r="AZ29" s="616"/>
      <c r="BA29" s="616"/>
      <c r="BB29" s="797"/>
      <c r="BC29" s="616"/>
      <c r="BD29" s="616"/>
      <c r="BE29" s="616"/>
      <c r="BF29" s="616"/>
      <c r="BG29" s="616"/>
      <c r="BH29" s="616"/>
      <c r="BI29" s="797"/>
      <c r="BJ29" s="616"/>
      <c r="BK29" s="15"/>
      <c r="BL29" s="15"/>
      <c r="BM29" s="15"/>
      <c r="BN29" s="15"/>
      <c r="BO29" s="15"/>
      <c r="BP29" s="15"/>
      <c r="BQ29" s="15"/>
      <c r="BR29" s="15"/>
      <c r="BS29" s="15"/>
      <c r="BT29" s="616"/>
      <c r="BU29" s="797"/>
      <c r="BV29" s="603"/>
      <c r="BW29" s="191"/>
      <c r="BX29" s="191"/>
      <c r="BY29" s="191"/>
      <c r="BZ29" s="191"/>
      <c r="CA29" s="191"/>
      <c r="CB29" s="191"/>
      <c r="CC29" s="191"/>
      <c r="CD29" s="191"/>
      <c r="CE29" s="616"/>
      <c r="CF29" s="797"/>
      <c r="CG29" s="10"/>
      <c r="CH29" s="15"/>
      <c r="CI29" s="74"/>
      <c r="CJ29" s="15"/>
      <c r="CK29" s="15"/>
      <c r="CL29" s="23"/>
      <c r="CM29" s="15"/>
      <c r="CN29" s="23"/>
      <c r="CO29" s="23"/>
      <c r="CP29" s="15"/>
      <c r="CQ29" s="15"/>
      <c r="CR29" s="10"/>
      <c r="CS29" s="797"/>
      <c r="CT29" s="616"/>
      <c r="CU29" s="15"/>
      <c r="CV29" s="15"/>
      <c r="CW29" s="15"/>
      <c r="CX29" s="15"/>
      <c r="CY29" s="15"/>
      <c r="CZ29" s="15"/>
      <c r="DA29" s="15"/>
      <c r="DB29" s="15"/>
      <c r="DC29" s="15"/>
      <c r="DD29" s="603"/>
      <c r="DE29" s="797"/>
      <c r="DF29" s="616"/>
      <c r="DG29" s="616"/>
      <c r="DH29" s="616"/>
      <c r="DI29" s="616"/>
      <c r="DJ29" s="616"/>
      <c r="DK29" s="616"/>
      <c r="DL29" s="616"/>
      <c r="DM29" s="616"/>
      <c r="DN29" s="616"/>
      <c r="DO29" s="616"/>
      <c r="DP29" s="616"/>
      <c r="DQ29" s="616"/>
      <c r="DR29" s="616"/>
      <c r="DS29" s="616"/>
      <c r="DT29" s="797"/>
      <c r="DU29" s="616"/>
      <c r="DV29" s="616"/>
      <c r="DW29" s="616"/>
      <c r="DX29" s="616"/>
      <c r="DY29" s="616"/>
      <c r="DZ29" s="616"/>
      <c r="EA29" s="616"/>
      <c r="EB29" s="616"/>
      <c r="EC29" s="797"/>
      <c r="ED29" s="616"/>
      <c r="EE29" s="15"/>
      <c r="EF29" s="15"/>
      <c r="EG29" s="15"/>
      <c r="EH29" s="15"/>
      <c r="EI29" s="15"/>
      <c r="EJ29" s="616"/>
      <c r="EK29" s="797"/>
      <c r="EL29" s="616"/>
      <c r="EM29" s="616"/>
      <c r="EN29" s="616"/>
      <c r="EO29" s="616"/>
      <c r="EP29" s="616"/>
      <c r="EQ29" s="616"/>
      <c r="ER29" s="616"/>
      <c r="ES29" s="616"/>
      <c r="ET29" s="616"/>
      <c r="EU29" s="800"/>
      <c r="EV29" s="616"/>
      <c r="EW29" s="616"/>
      <c r="EX29" s="616"/>
      <c r="EY29" s="616"/>
      <c r="EZ29" s="797"/>
      <c r="FA29" s="616"/>
      <c r="FB29" s="15"/>
      <c r="FC29" s="15"/>
      <c r="FD29" s="15"/>
      <c r="FE29" s="616"/>
      <c r="FF29" s="797"/>
      <c r="FG29" s="616"/>
      <c r="FH29" s="616"/>
      <c r="FI29" s="616"/>
      <c r="FJ29" s="616"/>
      <c r="FK29" s="616"/>
      <c r="FL29" s="616"/>
      <c r="FM29" s="616"/>
      <c r="FN29" s="616"/>
      <c r="FO29" s="60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605"/>
      <c r="GE29" s="15"/>
      <c r="GF29" s="616"/>
      <c r="GG29" s="616"/>
      <c r="GH29" s="616"/>
      <c r="GI29" s="616"/>
      <c r="GJ29" s="616"/>
      <c r="GK29" s="616"/>
      <c r="GL29" s="616"/>
      <c r="GM29" s="616"/>
      <c r="GN29" s="616"/>
      <c r="GO29" s="616"/>
      <c r="GP29" s="616"/>
      <c r="GQ29" s="616"/>
      <c r="GR29" s="616"/>
      <c r="GS29" s="60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215"/>
      <c r="HE29" s="605"/>
      <c r="HF29" s="15"/>
      <c r="HG29" s="657"/>
      <c r="HH29" s="657"/>
      <c r="HI29" s="657"/>
      <c r="HJ29" s="657"/>
      <c r="HK29" s="657"/>
      <c r="HL29" s="215"/>
      <c r="HM29" s="215"/>
      <c r="HN29" s="60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616"/>
      <c r="HZ29" s="797"/>
      <c r="IA29" s="616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605"/>
      <c r="IN29" s="15"/>
      <c r="IO29" s="616"/>
      <c r="IP29" s="616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60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605"/>
      <c r="JR29" s="15"/>
    </row>
    <row r="30" spans="1:282" x14ac:dyDescent="0.3">
      <c r="A30" s="15"/>
      <c r="B30" s="15"/>
      <c r="C30" s="15"/>
      <c r="D30" s="15"/>
      <c r="E30" s="15"/>
      <c r="F30" s="616"/>
      <c r="G30" s="797"/>
      <c r="H30" s="616"/>
      <c r="I30" s="15"/>
      <c r="J30" s="15"/>
      <c r="K30" s="15"/>
      <c r="L30" s="15"/>
      <c r="M30" s="15"/>
      <c r="N30" s="15"/>
      <c r="O30" s="15"/>
      <c r="P30" s="15"/>
      <c r="Q30" s="15"/>
      <c r="R30" s="616"/>
      <c r="S30" s="797"/>
      <c r="T30" s="616"/>
      <c r="U30" s="616"/>
      <c r="V30" s="825"/>
      <c r="W30" s="807" t="s">
        <v>394</v>
      </c>
      <c r="X30" s="807">
        <v>2</v>
      </c>
      <c r="Y30" s="807">
        <f>X30+1</f>
        <v>3</v>
      </c>
      <c r="Z30" s="616"/>
      <c r="AA30" s="797"/>
      <c r="AB30" s="616"/>
      <c r="AC30" s="15"/>
      <c r="AD30" s="15"/>
      <c r="AE30" s="15"/>
      <c r="AF30" s="15"/>
      <c r="AG30" s="616"/>
      <c r="AH30" s="797"/>
      <c r="AI30" s="616"/>
      <c r="AJ30" s="616"/>
      <c r="AK30" s="616"/>
      <c r="AL30" s="616"/>
      <c r="AM30" s="15"/>
      <c r="AN30" s="605"/>
      <c r="AO30" s="15"/>
      <c r="AP30" s="616"/>
      <c r="AQ30" s="801" t="s">
        <v>390</v>
      </c>
      <c r="AR30" s="801"/>
      <c r="AS30" s="801">
        <v>3</v>
      </c>
      <c r="AT30" s="801">
        <v>3</v>
      </c>
      <c r="AU30" s="801"/>
      <c r="AV30" s="801"/>
      <c r="AW30" s="801"/>
      <c r="AX30" s="801"/>
      <c r="AY30" s="801"/>
      <c r="AZ30" s="801">
        <v>4</v>
      </c>
      <c r="BA30" s="616"/>
      <c r="BB30" s="797"/>
      <c r="BC30" s="616"/>
      <c r="BD30" s="616"/>
      <c r="BE30" s="616"/>
      <c r="BF30" s="616"/>
      <c r="BG30" s="616"/>
      <c r="BH30" s="616"/>
      <c r="BI30" s="797"/>
      <c r="BJ30" s="616"/>
      <c r="BK30" s="15"/>
      <c r="BL30" s="15"/>
      <c r="BM30" s="487"/>
      <c r="BN30" s="487"/>
      <c r="BO30" s="487"/>
      <c r="BP30" s="487"/>
      <c r="BQ30" s="487"/>
      <c r="BR30" s="487"/>
      <c r="BS30" s="487"/>
      <c r="BT30" s="616"/>
      <c r="BU30" s="797"/>
      <c r="BV30" s="603"/>
      <c r="BW30" s="191"/>
      <c r="BX30" s="191"/>
      <c r="BY30" s="191"/>
      <c r="BZ30" s="191"/>
      <c r="CA30" s="191"/>
      <c r="CB30" s="191"/>
      <c r="CC30" s="191"/>
      <c r="CD30" s="191"/>
      <c r="CE30" s="616"/>
      <c r="CF30" s="797"/>
      <c r="CG30" s="616"/>
      <c r="CH30" s="15"/>
      <c r="CI30" s="74"/>
      <c r="CJ30" s="16" t="s">
        <v>392</v>
      </c>
      <c r="CK30" s="15"/>
      <c r="CL30" s="23"/>
      <c r="CM30" s="15"/>
      <c r="CN30" s="23"/>
      <c r="CO30" s="23"/>
      <c r="CP30" s="15"/>
      <c r="CQ30" s="15"/>
      <c r="CR30" s="616"/>
      <c r="CS30" s="797"/>
      <c r="CT30" s="616"/>
      <c r="CU30" s="15"/>
      <c r="CV30" s="15"/>
      <c r="CW30" s="15"/>
      <c r="CX30" s="15"/>
      <c r="CY30" s="15"/>
      <c r="CZ30" s="15"/>
      <c r="DA30" s="15"/>
      <c r="DB30" s="15"/>
      <c r="DC30" s="15"/>
      <c r="DD30" s="603"/>
      <c r="DE30" s="797"/>
      <c r="DF30" s="616"/>
      <c r="DG30" s="616"/>
      <c r="DH30" s="616"/>
      <c r="DI30" s="16" t="s">
        <v>436</v>
      </c>
      <c r="DJ30" s="802"/>
      <c r="DK30" s="802"/>
      <c r="DL30" s="802"/>
      <c r="DM30" s="802"/>
      <c r="DN30" s="802"/>
      <c r="DO30" s="802"/>
      <c r="DP30" s="802"/>
      <c r="DQ30" s="802"/>
      <c r="DR30" s="802"/>
      <c r="DS30" s="15"/>
      <c r="DT30" s="797"/>
      <c r="DU30" s="616"/>
      <c r="DV30" s="616"/>
      <c r="DW30" s="616"/>
      <c r="DX30" s="901" t="s">
        <v>436</v>
      </c>
      <c r="DY30" s="901"/>
      <c r="DZ30" s="901"/>
      <c r="EA30" s="901"/>
      <c r="EB30" s="15"/>
      <c r="EC30" s="797"/>
      <c r="ED30" s="616"/>
      <c r="EE30" s="15"/>
      <c r="EF30" s="15"/>
      <c r="EG30" s="15"/>
      <c r="EH30" s="15"/>
      <c r="EI30" s="15"/>
      <c r="EJ30" s="616"/>
      <c r="EK30" s="797"/>
      <c r="EL30" s="616"/>
      <c r="EM30" s="616"/>
      <c r="EN30" s="616"/>
      <c r="EO30" s="16" t="s">
        <v>437</v>
      </c>
      <c r="EP30" s="16"/>
      <c r="EQ30" s="16"/>
      <c r="ER30" s="16"/>
      <c r="ES30" s="16"/>
      <c r="ET30" s="16"/>
      <c r="EU30" s="16"/>
      <c r="EV30" s="16"/>
      <c r="EW30" s="16"/>
      <c r="EX30" s="16"/>
      <c r="EY30" s="616"/>
      <c r="EZ30" s="797"/>
      <c r="FA30" s="616"/>
      <c r="FB30" s="15"/>
      <c r="FC30" s="15"/>
      <c r="FD30" s="15"/>
      <c r="FE30" s="616"/>
      <c r="FF30" s="797"/>
      <c r="FG30" s="616"/>
      <c r="FH30" s="828"/>
      <c r="FI30" s="828" t="s">
        <v>390</v>
      </c>
      <c r="FJ30" s="803"/>
      <c r="FK30" s="803"/>
      <c r="FL30" s="803"/>
      <c r="FM30" s="803">
        <v>4</v>
      </c>
      <c r="FN30" s="616"/>
      <c r="FO30" s="605"/>
      <c r="FP30" s="15"/>
      <c r="FQ30" s="826"/>
      <c r="FR30" s="826"/>
      <c r="FS30" s="826" t="s">
        <v>390</v>
      </c>
      <c r="FT30" s="826">
        <v>8</v>
      </c>
      <c r="FU30" s="826">
        <v>7</v>
      </c>
      <c r="FV30" s="826">
        <v>7</v>
      </c>
      <c r="FW30" s="826">
        <v>9</v>
      </c>
      <c r="FX30" s="826">
        <v>4</v>
      </c>
      <c r="FY30" s="826"/>
      <c r="FZ30" s="826">
        <v>4</v>
      </c>
      <c r="GA30" s="826"/>
      <c r="GB30" s="826">
        <v>4</v>
      </c>
      <c r="GC30" s="15"/>
      <c r="GD30" s="605"/>
      <c r="GE30" s="15"/>
      <c r="GF30" s="829"/>
      <c r="GG30" s="829"/>
      <c r="GH30" s="826" t="s">
        <v>390</v>
      </c>
      <c r="GI30" s="826">
        <v>10</v>
      </c>
      <c r="GJ30" s="826">
        <v>8</v>
      </c>
      <c r="GK30" s="826">
        <v>9</v>
      </c>
      <c r="GL30" s="826">
        <v>11</v>
      </c>
      <c r="GM30" s="826">
        <v>5</v>
      </c>
      <c r="GN30" s="826">
        <v>11</v>
      </c>
      <c r="GO30" s="826">
        <v>5</v>
      </c>
      <c r="GP30" s="826">
        <v>11</v>
      </c>
      <c r="GQ30" s="826">
        <v>3</v>
      </c>
      <c r="GR30" s="616"/>
      <c r="GS30" s="60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215"/>
      <c r="HE30" s="605"/>
      <c r="HF30" s="15"/>
      <c r="HG30" s="657"/>
      <c r="HH30" s="657"/>
      <c r="HI30" s="657"/>
      <c r="HJ30" s="657"/>
      <c r="HK30" s="657"/>
      <c r="HL30" s="215"/>
      <c r="HM30" s="215"/>
      <c r="HN30" s="605"/>
      <c r="HO30" s="15"/>
      <c r="HP30" s="804" t="s">
        <v>393</v>
      </c>
      <c r="HQ30" s="805"/>
      <c r="HR30" s="806"/>
      <c r="HS30" s="807">
        <v>3</v>
      </c>
      <c r="HT30" s="807"/>
      <c r="HU30" s="807">
        <v>11</v>
      </c>
      <c r="HV30" s="807"/>
      <c r="HW30" s="807"/>
      <c r="HX30" s="807">
        <v>6</v>
      </c>
      <c r="HY30" s="616"/>
      <c r="HZ30" s="797"/>
      <c r="IA30" s="616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605"/>
      <c r="IN30" s="15"/>
      <c r="IO30" s="616"/>
      <c r="IP30" s="616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605"/>
      <c r="JE30" s="15"/>
      <c r="JF30" s="804" t="s">
        <v>393</v>
      </c>
      <c r="JG30" s="805"/>
      <c r="JH30" s="806"/>
      <c r="JI30" s="807">
        <v>3</v>
      </c>
      <c r="JJ30" s="807"/>
      <c r="JK30" s="807">
        <v>5</v>
      </c>
      <c r="JL30" s="807"/>
      <c r="JM30" s="807"/>
      <c r="JN30" s="807">
        <v>6</v>
      </c>
      <c r="JO30" s="15"/>
      <c r="JP30" s="15"/>
      <c r="JQ30" s="605"/>
      <c r="JR30" s="15"/>
    </row>
    <row r="31" spans="1:282" x14ac:dyDescent="0.3">
      <c r="A31" s="15"/>
      <c r="B31" s="15"/>
      <c r="C31" s="15"/>
      <c r="D31" s="15"/>
      <c r="E31" s="15"/>
      <c r="F31" s="15"/>
      <c r="G31" s="797"/>
      <c r="H31" s="616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797"/>
      <c r="T31" s="616"/>
      <c r="U31" s="15"/>
      <c r="V31" s="15"/>
      <c r="W31" s="15"/>
      <c r="X31" s="15"/>
      <c r="Y31" s="15"/>
      <c r="Z31" s="15"/>
      <c r="AA31" s="797"/>
      <c r="AB31" s="616"/>
      <c r="AC31" s="15"/>
      <c r="AD31" s="15"/>
      <c r="AE31" s="15"/>
      <c r="AF31" s="15"/>
      <c r="AG31" s="15"/>
      <c r="AH31" s="797"/>
      <c r="AI31" s="616"/>
      <c r="AJ31" s="616"/>
      <c r="AK31" s="616"/>
      <c r="AL31" s="616"/>
      <c r="AM31" s="15"/>
      <c r="AN31" s="605"/>
      <c r="AO31" s="808"/>
      <c r="AP31" s="15"/>
      <c r="AQ31" s="804" t="s">
        <v>394</v>
      </c>
      <c r="AR31" s="804">
        <v>2</v>
      </c>
      <c r="AS31" s="804">
        <f>+AR31+1</f>
        <v>3</v>
      </c>
      <c r="AT31" s="804">
        <f t="shared" ref="AT31:AX31" si="132">+AS31+1</f>
        <v>4</v>
      </c>
      <c r="AU31" s="804">
        <f t="shared" si="132"/>
        <v>5</v>
      </c>
      <c r="AV31" s="804">
        <f t="shared" si="132"/>
        <v>6</v>
      </c>
      <c r="AW31" s="804">
        <f t="shared" si="132"/>
        <v>7</v>
      </c>
      <c r="AX31" s="804">
        <f t="shared" si="132"/>
        <v>8</v>
      </c>
      <c r="AY31" s="804"/>
      <c r="AZ31" s="804">
        <f>+AX31+1</f>
        <v>9</v>
      </c>
      <c r="BA31" s="15"/>
      <c r="BB31" s="797"/>
      <c r="BC31" s="616"/>
      <c r="BD31" s="616"/>
      <c r="BE31" s="616"/>
      <c r="BF31" s="616"/>
      <c r="BG31" s="616"/>
      <c r="BH31" s="15"/>
      <c r="BI31" s="797"/>
      <c r="BJ31" s="616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797"/>
      <c r="BV31" s="603"/>
      <c r="BW31" s="191"/>
      <c r="BX31" s="191"/>
      <c r="BY31" s="191"/>
      <c r="BZ31" s="191"/>
      <c r="CA31" s="191"/>
      <c r="CB31" s="191"/>
      <c r="CC31" s="191"/>
      <c r="CD31" s="191"/>
      <c r="CE31" s="15"/>
      <c r="CF31" s="797"/>
      <c r="CG31" s="616"/>
      <c r="CH31" s="15"/>
      <c r="CI31" s="74"/>
      <c r="CJ31" s="15"/>
      <c r="CK31" s="15"/>
      <c r="CL31" s="15"/>
      <c r="CM31" s="15"/>
      <c r="CN31" s="15"/>
      <c r="CO31" s="15"/>
      <c r="CP31" s="15"/>
      <c r="CQ31" s="15"/>
      <c r="CR31" s="616"/>
      <c r="CS31" s="797"/>
      <c r="CT31" s="616"/>
      <c r="CU31" s="15"/>
      <c r="CV31" s="15"/>
      <c r="CW31" s="15"/>
      <c r="CX31" s="15"/>
      <c r="CY31" s="15"/>
      <c r="CZ31" s="15"/>
      <c r="DA31" s="15"/>
      <c r="DB31" s="15"/>
      <c r="DC31" s="15"/>
      <c r="DD31" s="191"/>
      <c r="DE31" s="797"/>
      <c r="DF31" s="616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797"/>
      <c r="DU31" s="616"/>
      <c r="DV31" s="15"/>
      <c r="DW31" s="15"/>
      <c r="DX31" s="901"/>
      <c r="DY31" s="901"/>
      <c r="DZ31" s="901"/>
      <c r="EA31" s="901"/>
      <c r="EB31" s="15"/>
      <c r="EC31" s="797"/>
      <c r="ED31" s="616"/>
      <c r="EE31" s="15"/>
      <c r="EF31" s="15"/>
      <c r="EG31" s="15"/>
      <c r="EH31" s="15"/>
      <c r="EI31" s="15"/>
      <c r="EJ31" s="15"/>
      <c r="EK31" s="797"/>
      <c r="EL31" s="616"/>
      <c r="EM31" s="616"/>
      <c r="EN31" s="616"/>
      <c r="EO31" s="616"/>
      <c r="EP31" s="616"/>
      <c r="EQ31" s="616"/>
      <c r="ER31" s="616"/>
      <c r="ES31" s="616"/>
      <c r="ET31" s="616"/>
      <c r="EU31" s="800"/>
      <c r="EV31" s="616"/>
      <c r="EW31" s="616"/>
      <c r="EX31" s="616"/>
      <c r="EY31" s="15"/>
      <c r="EZ31" s="797"/>
      <c r="FA31" s="616"/>
      <c r="FB31" s="15"/>
      <c r="FC31" s="15"/>
      <c r="FD31" s="15"/>
      <c r="FE31" s="15"/>
      <c r="FF31" s="797"/>
      <c r="FG31" s="616"/>
      <c r="FH31" s="828"/>
      <c r="FI31" s="828" t="s">
        <v>394</v>
      </c>
      <c r="FJ31" s="803"/>
      <c r="FK31" s="803"/>
      <c r="FL31" s="803">
        <f>Y30+1</f>
        <v>4</v>
      </c>
      <c r="FM31" s="803">
        <f t="shared" ref="FM31" si="133">FL31+1</f>
        <v>5</v>
      </c>
      <c r="FN31" s="15"/>
      <c r="FO31" s="605"/>
      <c r="FP31" s="15"/>
      <c r="FQ31" s="826"/>
      <c r="FR31" s="826"/>
      <c r="FS31" s="826" t="s">
        <v>394</v>
      </c>
      <c r="FT31" s="826">
        <v>1</v>
      </c>
      <c r="FU31" s="826">
        <f t="shared" ref="FU31:GB31" si="134">+FT31+1</f>
        <v>2</v>
      </c>
      <c r="FV31" s="826">
        <f t="shared" si="134"/>
        <v>3</v>
      </c>
      <c r="FW31" s="826">
        <f t="shared" si="134"/>
        <v>4</v>
      </c>
      <c r="FX31" s="826">
        <f t="shared" si="134"/>
        <v>5</v>
      </c>
      <c r="FY31" s="826">
        <v>9</v>
      </c>
      <c r="FZ31" s="826">
        <f t="shared" si="134"/>
        <v>10</v>
      </c>
      <c r="GA31" s="826">
        <f t="shared" si="134"/>
        <v>11</v>
      </c>
      <c r="GB31" s="826">
        <f t="shared" si="134"/>
        <v>12</v>
      </c>
      <c r="GC31" s="15"/>
      <c r="GD31" s="605"/>
      <c r="GE31" s="15"/>
      <c r="GF31" s="826"/>
      <c r="GG31" s="826"/>
      <c r="GH31" s="826" t="s">
        <v>394</v>
      </c>
      <c r="GI31" s="826">
        <v>3</v>
      </c>
      <c r="GJ31" s="826">
        <f t="shared" ref="GJ31:GQ31" si="135">+GI31+1</f>
        <v>4</v>
      </c>
      <c r="GK31" s="826">
        <f t="shared" si="135"/>
        <v>5</v>
      </c>
      <c r="GL31" s="826">
        <f t="shared" si="135"/>
        <v>6</v>
      </c>
      <c r="GM31" s="826">
        <f t="shared" si="135"/>
        <v>7</v>
      </c>
      <c r="GN31" s="826">
        <f t="shared" si="135"/>
        <v>8</v>
      </c>
      <c r="GO31" s="826">
        <f t="shared" si="135"/>
        <v>9</v>
      </c>
      <c r="GP31" s="826">
        <f t="shared" si="135"/>
        <v>10</v>
      </c>
      <c r="GQ31" s="826">
        <f t="shared" si="135"/>
        <v>11</v>
      </c>
      <c r="GR31" s="830"/>
      <c r="GS31" s="605"/>
      <c r="GT31" s="15"/>
      <c r="GU31" s="15"/>
      <c r="GV31" s="15"/>
      <c r="GW31" s="15"/>
      <c r="GX31" s="15"/>
      <c r="GY31" s="15"/>
      <c r="GZ31" s="809" t="s">
        <v>395</v>
      </c>
      <c r="HA31" s="810">
        <f>31.49*100</f>
        <v>3149</v>
      </c>
      <c r="HB31" s="15"/>
      <c r="HC31" s="15"/>
      <c r="HD31" s="719"/>
      <c r="HE31" s="605"/>
      <c r="HF31" s="15"/>
      <c r="HG31" s="719"/>
      <c r="HH31" s="719"/>
      <c r="HI31" s="719"/>
      <c r="HJ31" s="719"/>
      <c r="HK31" s="719"/>
      <c r="HL31" s="719"/>
      <c r="HM31" s="719"/>
      <c r="HN31" s="605"/>
      <c r="HO31" s="15"/>
      <c r="HP31" s="15"/>
      <c r="HQ31" s="15"/>
      <c r="HR31" s="15"/>
      <c r="HS31" s="15"/>
      <c r="HT31" s="831"/>
      <c r="HU31" s="831"/>
      <c r="HV31" s="15"/>
      <c r="HW31" s="15"/>
      <c r="HX31" s="15"/>
      <c r="HY31" s="15"/>
      <c r="HZ31" s="797"/>
      <c r="IA31" s="616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605"/>
      <c r="IN31" s="15"/>
      <c r="IO31" s="15"/>
      <c r="IP31" s="616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605"/>
      <c r="JE31" s="15"/>
      <c r="JF31" s="15"/>
      <c r="JG31" s="15"/>
      <c r="JH31" s="15"/>
      <c r="JI31" s="15"/>
      <c r="JJ31" s="831"/>
      <c r="JK31" s="831"/>
      <c r="JL31" s="15"/>
      <c r="JM31" s="15"/>
      <c r="JN31" s="15"/>
      <c r="JO31" s="15"/>
      <c r="JP31" s="15"/>
      <c r="JQ31" s="605"/>
      <c r="JR31" s="15"/>
    </row>
    <row r="32" spans="1:282" x14ac:dyDescent="0.3">
      <c r="A32" s="15"/>
      <c r="B32" s="15"/>
      <c r="C32" s="15"/>
      <c r="D32" s="15"/>
      <c r="E32" s="15"/>
      <c r="F32" s="15"/>
      <c r="G32" s="797"/>
      <c r="H32" s="616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797"/>
      <c r="T32" s="616"/>
      <c r="U32" s="15"/>
      <c r="V32" s="15"/>
      <c r="W32" s="15"/>
      <c r="X32" s="15"/>
      <c r="Y32" s="15"/>
      <c r="Z32" s="15"/>
      <c r="AA32" s="797"/>
      <c r="AB32" s="616"/>
      <c r="AC32" s="15"/>
      <c r="AD32" s="15"/>
      <c r="AE32" s="15"/>
      <c r="AF32" s="15"/>
      <c r="AG32" s="15"/>
      <c r="AH32" s="797"/>
      <c r="AI32" s="616"/>
      <c r="AJ32" s="616"/>
      <c r="AK32" s="616"/>
      <c r="AL32" s="616"/>
      <c r="AM32" s="15"/>
      <c r="AN32" s="60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797"/>
      <c r="BC32" s="616"/>
      <c r="BD32" s="616"/>
      <c r="BE32" s="616"/>
      <c r="BF32" s="616"/>
      <c r="BG32" s="616"/>
      <c r="BH32" s="15"/>
      <c r="BI32" s="797"/>
      <c r="BJ32" s="616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797"/>
      <c r="BV32" s="603"/>
      <c r="BW32" s="191"/>
      <c r="BX32" s="191"/>
      <c r="BY32" s="191"/>
      <c r="BZ32" s="191"/>
      <c r="CA32" s="191"/>
      <c r="CB32" s="191"/>
      <c r="CC32" s="191"/>
      <c r="CD32" s="191"/>
      <c r="CE32" s="15"/>
      <c r="CF32" s="797"/>
      <c r="CG32" s="616"/>
      <c r="CH32" s="826"/>
      <c r="CI32" s="827" t="s">
        <v>390</v>
      </c>
      <c r="CJ32" s="826"/>
      <c r="CK32" s="826">
        <v>4</v>
      </c>
      <c r="CL32" s="826"/>
      <c r="CM32" s="826">
        <v>7</v>
      </c>
      <c r="CN32" s="826"/>
      <c r="CO32" s="826"/>
      <c r="CP32" s="826"/>
      <c r="CQ32" s="826">
        <v>4</v>
      </c>
      <c r="CR32" s="15"/>
      <c r="CS32" s="797"/>
      <c r="CT32" s="616"/>
      <c r="CU32" s="15"/>
      <c r="CV32" s="15"/>
      <c r="CW32" s="15"/>
      <c r="CX32" s="15"/>
      <c r="CY32" s="15"/>
      <c r="CZ32" s="15"/>
      <c r="DA32" s="15"/>
      <c r="DB32" s="15"/>
      <c r="DC32" s="15"/>
      <c r="DD32" s="191"/>
      <c r="DE32" s="797"/>
      <c r="DF32" s="616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797"/>
      <c r="DU32" s="616"/>
      <c r="DV32" s="15"/>
      <c r="DW32" s="15"/>
      <c r="DX32" s="15"/>
      <c r="DY32" s="15"/>
      <c r="DZ32" s="15"/>
      <c r="EA32" s="15"/>
      <c r="EB32" s="15"/>
      <c r="EC32" s="797"/>
      <c r="ED32" s="616"/>
      <c r="EE32" s="15"/>
      <c r="EF32" s="15"/>
      <c r="EG32" s="15"/>
      <c r="EH32" s="15"/>
      <c r="EI32" s="15"/>
      <c r="EJ32" s="15"/>
      <c r="EK32" s="797"/>
      <c r="EL32" s="616"/>
      <c r="EM32" s="616"/>
      <c r="EN32" s="616"/>
      <c r="EO32" s="616"/>
      <c r="EP32" s="616"/>
      <c r="EQ32" s="616"/>
      <c r="ER32" s="616"/>
      <c r="ES32" s="616"/>
      <c r="ET32" s="616"/>
      <c r="EU32" s="800"/>
      <c r="EV32" s="616"/>
      <c r="EW32" s="616"/>
      <c r="EX32" s="616"/>
      <c r="EY32" s="15"/>
      <c r="EZ32" s="797"/>
      <c r="FA32" s="616"/>
      <c r="FB32" s="15"/>
      <c r="FC32" s="15"/>
      <c r="FD32" s="15"/>
      <c r="FE32" s="15"/>
      <c r="FF32" s="797"/>
      <c r="FG32" s="616"/>
      <c r="FH32" s="15"/>
      <c r="FI32" s="15"/>
      <c r="FJ32" s="15"/>
      <c r="FK32" s="15"/>
      <c r="FL32" s="15"/>
      <c r="FM32" s="15"/>
      <c r="FN32" s="15"/>
      <c r="FO32" s="60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60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60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605"/>
      <c r="HF32" s="15"/>
      <c r="HG32" s="15"/>
      <c r="HH32" s="15"/>
      <c r="HI32" s="15"/>
      <c r="HJ32" s="15"/>
      <c r="HK32" s="15"/>
      <c r="HL32" s="15"/>
      <c r="HM32" s="15"/>
      <c r="HN32" s="605"/>
      <c r="HO32" s="15"/>
      <c r="HP32" s="15"/>
      <c r="HQ32" s="15"/>
      <c r="HR32" s="15"/>
      <c r="HS32" s="15"/>
      <c r="HT32" s="261"/>
      <c r="HU32" s="261"/>
      <c r="HV32" s="15"/>
      <c r="HW32" s="15"/>
      <c r="HX32" s="15"/>
      <c r="HY32" s="15"/>
      <c r="HZ32" s="797"/>
      <c r="IA32" s="616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605"/>
      <c r="IN32" s="15"/>
      <c r="IO32" s="15"/>
      <c r="IP32" s="616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605"/>
      <c r="JE32" s="15"/>
      <c r="JF32" s="15"/>
      <c r="JG32" s="15"/>
      <c r="JH32" s="15"/>
      <c r="JI32" s="15"/>
      <c r="JJ32" s="832"/>
      <c r="JK32" s="832"/>
      <c r="JL32" s="15"/>
      <c r="JM32" s="15"/>
      <c r="JN32" s="15"/>
      <c r="JO32" s="15"/>
      <c r="JP32" s="15"/>
      <c r="JQ32" s="605"/>
      <c r="JR32" s="15"/>
    </row>
    <row r="33" spans="1:278" x14ac:dyDescent="0.3">
      <c r="A33" s="15"/>
      <c r="B33" s="15"/>
      <c r="C33" s="15"/>
      <c r="D33" s="15"/>
      <c r="E33" s="15"/>
      <c r="F33" s="15"/>
      <c r="G33" s="797"/>
      <c r="H33" s="616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797"/>
      <c r="T33" s="616"/>
      <c r="U33" s="15"/>
      <c r="V33" s="15"/>
      <c r="W33" s="15"/>
      <c r="X33" s="15"/>
      <c r="Y33" s="15"/>
      <c r="Z33" s="15"/>
      <c r="AA33" s="797"/>
      <c r="AB33" s="616"/>
      <c r="AC33" s="15"/>
      <c r="AD33" s="15"/>
      <c r="AE33" s="15"/>
      <c r="AF33" s="15"/>
      <c r="AG33" s="15"/>
      <c r="AH33" s="797"/>
      <c r="AI33" s="616"/>
      <c r="AJ33" s="616"/>
      <c r="AK33" s="616"/>
      <c r="AL33" s="616"/>
      <c r="AM33" s="15"/>
      <c r="AN33" s="60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797"/>
      <c r="BC33" s="616"/>
      <c r="BD33" s="616"/>
      <c r="BE33" s="616"/>
      <c r="BF33" s="616"/>
      <c r="BG33" s="616"/>
      <c r="BH33" s="15"/>
      <c r="BI33" s="797"/>
      <c r="BJ33" s="616"/>
      <c r="BK33" s="15"/>
      <c r="BL33" s="15"/>
      <c r="BM33" s="801" t="s">
        <v>390</v>
      </c>
      <c r="BN33" s="801">
        <v>9</v>
      </c>
      <c r="BO33" s="801"/>
      <c r="BP33" s="801">
        <v>4</v>
      </c>
      <c r="BQ33" s="801"/>
      <c r="BR33" s="801"/>
      <c r="BS33" s="801">
        <v>4</v>
      </c>
      <c r="BT33" s="15"/>
      <c r="BU33" s="797"/>
      <c r="BV33" s="603"/>
      <c r="BW33" s="191"/>
      <c r="BX33" s="191"/>
      <c r="BY33" s="191"/>
      <c r="BZ33" s="191"/>
      <c r="CA33" s="191"/>
      <c r="CB33" s="191"/>
      <c r="CC33" s="191"/>
      <c r="CD33" s="191"/>
      <c r="CE33" s="15"/>
      <c r="CF33" s="797"/>
      <c r="CG33" s="616"/>
      <c r="CH33" s="15"/>
      <c r="CI33" s="74"/>
      <c r="CJ33" s="15"/>
      <c r="CK33" s="15"/>
      <c r="CL33" s="15"/>
      <c r="CM33" s="15"/>
      <c r="CN33" s="15"/>
      <c r="CO33" s="15"/>
      <c r="CP33" s="15"/>
      <c r="CQ33" s="15"/>
      <c r="CR33" s="15"/>
      <c r="CS33" s="797"/>
      <c r="CT33" s="616"/>
      <c r="CU33" s="15"/>
      <c r="CV33" s="15"/>
      <c r="CW33" s="15"/>
      <c r="CX33" s="15"/>
      <c r="CY33" s="15"/>
      <c r="CZ33" s="15"/>
      <c r="DA33" s="15"/>
      <c r="DB33" s="15"/>
      <c r="DC33" s="15"/>
      <c r="DD33" s="191"/>
      <c r="DE33" s="797"/>
      <c r="DF33" s="616"/>
      <c r="DG33" s="826"/>
      <c r="DH33" s="826"/>
      <c r="DI33" s="826" t="s">
        <v>390</v>
      </c>
      <c r="DJ33" s="826">
        <v>8</v>
      </c>
      <c r="DK33" s="826"/>
      <c r="DL33" s="826">
        <v>7</v>
      </c>
      <c r="DM33" s="826"/>
      <c r="DN33" s="826">
        <v>4</v>
      </c>
      <c r="DO33" s="826"/>
      <c r="DP33" s="826"/>
      <c r="DQ33" s="826"/>
      <c r="DR33" s="826">
        <v>4</v>
      </c>
      <c r="DS33" s="15"/>
      <c r="DT33" s="797"/>
      <c r="DU33" s="616"/>
      <c r="DV33" s="826"/>
      <c r="DW33" s="826"/>
      <c r="DX33" s="826" t="s">
        <v>390</v>
      </c>
      <c r="DY33" s="826">
        <v>7</v>
      </c>
      <c r="DZ33" s="826"/>
      <c r="EA33" s="826">
        <v>4</v>
      </c>
      <c r="EB33" s="15"/>
      <c r="EC33" s="797"/>
      <c r="ED33" s="616"/>
      <c r="EE33" s="15"/>
      <c r="EF33" s="15"/>
      <c r="EG33" s="15"/>
      <c r="EH33" s="15"/>
      <c r="EI33" s="15"/>
      <c r="EJ33" s="15"/>
      <c r="EK33" s="797"/>
      <c r="EL33" s="616"/>
      <c r="EM33" s="801"/>
      <c r="EN33" s="801"/>
      <c r="EO33" s="801" t="s">
        <v>390</v>
      </c>
      <c r="EP33" s="803">
        <v>4</v>
      </c>
      <c r="EQ33" s="803"/>
      <c r="ER33" s="803">
        <v>8</v>
      </c>
      <c r="ES33" s="803"/>
      <c r="ET33" s="803">
        <v>4</v>
      </c>
      <c r="EU33" s="811"/>
      <c r="EV33" s="803"/>
      <c r="EW33" s="803"/>
      <c r="EX33" s="803">
        <v>4</v>
      </c>
      <c r="EY33" s="15"/>
      <c r="EZ33" s="797"/>
      <c r="FA33" s="616"/>
      <c r="FB33" s="15"/>
      <c r="FC33" s="15"/>
      <c r="FD33" s="15"/>
      <c r="FE33" s="15"/>
      <c r="FF33" s="797"/>
      <c r="FG33" s="616"/>
      <c r="FH33" s="15"/>
      <c r="FI33" s="15"/>
      <c r="FJ33" s="15"/>
      <c r="FK33" s="15"/>
      <c r="FL33" s="15"/>
      <c r="FM33" s="15"/>
      <c r="FN33" s="15"/>
      <c r="FO33" s="60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60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60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605"/>
      <c r="HF33" s="15"/>
      <c r="HG33" s="15"/>
      <c r="HH33" s="15"/>
      <c r="HI33" s="15"/>
      <c r="HJ33" s="15"/>
      <c r="HK33" s="15"/>
      <c r="HL33" s="15"/>
      <c r="HM33" s="15"/>
      <c r="HN33" s="60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797"/>
      <c r="IA33" s="616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605"/>
      <c r="IN33" s="15"/>
      <c r="IO33" s="15"/>
      <c r="IP33" s="616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60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605"/>
      <c r="JR33" s="15"/>
    </row>
    <row r="34" spans="1:278" x14ac:dyDescent="0.3">
      <c r="A34" s="15"/>
      <c r="B34" s="15"/>
      <c r="C34" s="15"/>
      <c r="D34" s="15"/>
      <c r="E34" s="15"/>
      <c r="F34" s="15"/>
      <c r="G34" s="797"/>
      <c r="H34" s="616"/>
      <c r="I34" s="15"/>
      <c r="J34" s="15"/>
      <c r="K34" s="804" t="s">
        <v>390</v>
      </c>
      <c r="L34" s="807">
        <v>3</v>
      </c>
      <c r="M34" s="807"/>
      <c r="N34" s="807"/>
      <c r="O34" s="807"/>
      <c r="P34" s="807"/>
      <c r="Q34" s="807">
        <v>4</v>
      </c>
      <c r="R34" s="15"/>
      <c r="S34" s="797"/>
      <c r="T34" s="616"/>
      <c r="U34" s="15"/>
      <c r="V34" s="15"/>
      <c r="W34" s="15"/>
      <c r="X34" s="15"/>
      <c r="Y34" s="15"/>
      <c r="Z34" s="15"/>
      <c r="AA34" s="797"/>
      <c r="AB34" s="616"/>
      <c r="AC34" s="15"/>
      <c r="AD34" s="15"/>
      <c r="AE34" s="15"/>
      <c r="AF34" s="15"/>
      <c r="AG34" s="15"/>
      <c r="AH34" s="797"/>
      <c r="AI34" s="616"/>
      <c r="AJ34" s="616"/>
      <c r="AK34" s="616"/>
      <c r="AL34" s="616"/>
      <c r="AM34" s="15"/>
      <c r="AN34" s="60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797"/>
      <c r="BC34" s="616"/>
      <c r="BD34" s="616"/>
      <c r="BE34" s="616"/>
      <c r="BF34" s="616"/>
      <c r="BG34" s="616"/>
      <c r="BH34" s="15"/>
      <c r="BI34" s="797"/>
      <c r="BJ34" s="616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797"/>
      <c r="BV34" s="603"/>
      <c r="BW34" s="191"/>
      <c r="BX34" s="191"/>
      <c r="BY34" s="191"/>
      <c r="BZ34" s="191"/>
      <c r="CA34" s="191"/>
      <c r="CB34" s="191"/>
      <c r="CC34" s="191"/>
      <c r="CD34" s="191"/>
      <c r="CE34" s="15"/>
      <c r="CF34" s="797"/>
      <c r="CG34" s="616"/>
      <c r="CH34" s="15"/>
      <c r="CI34" s="74"/>
      <c r="CJ34" s="15"/>
      <c r="CK34" s="15"/>
      <c r="CL34" s="15"/>
      <c r="CM34" s="15"/>
      <c r="CN34" s="15"/>
      <c r="CO34" s="15"/>
      <c r="CP34" s="15"/>
      <c r="CQ34" s="15"/>
      <c r="CR34" s="15"/>
      <c r="CS34" s="797"/>
      <c r="CT34" s="616"/>
      <c r="CU34" s="15"/>
      <c r="CV34" s="15"/>
      <c r="CW34" s="15"/>
      <c r="CX34" s="15"/>
      <c r="CY34" s="15"/>
      <c r="CZ34" s="15"/>
      <c r="DA34" s="15"/>
      <c r="DB34" s="15"/>
      <c r="DC34" s="15"/>
      <c r="DD34" s="191"/>
      <c r="DE34" s="797"/>
      <c r="DF34" s="616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797"/>
      <c r="DU34" s="616"/>
      <c r="DV34" s="15"/>
      <c r="DW34" s="15"/>
      <c r="DX34" s="15"/>
      <c r="DY34" s="15"/>
      <c r="DZ34" s="15"/>
      <c r="EA34" s="15"/>
      <c r="EB34" s="15"/>
      <c r="EC34" s="797"/>
      <c r="ED34" s="616"/>
      <c r="EE34" s="15"/>
      <c r="EF34" s="15"/>
      <c r="EG34" s="15"/>
      <c r="EH34" s="15"/>
      <c r="EI34" s="15"/>
      <c r="EJ34" s="15"/>
      <c r="EK34" s="797"/>
      <c r="EL34" s="616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797"/>
      <c r="FA34" s="616"/>
      <c r="FB34" s="15"/>
      <c r="FC34" s="15"/>
      <c r="FD34" s="15"/>
      <c r="FE34" s="15"/>
      <c r="FF34" s="797"/>
      <c r="FG34" s="616"/>
      <c r="FH34" s="15"/>
      <c r="FI34" s="15"/>
      <c r="FJ34" s="15"/>
      <c r="FK34" s="15"/>
      <c r="FL34" s="15"/>
      <c r="FM34" s="15"/>
      <c r="FN34" s="15"/>
      <c r="FO34" s="60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60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605"/>
      <c r="GT34" s="15"/>
      <c r="GU34" s="15"/>
      <c r="GV34" s="15"/>
      <c r="GW34" s="805" t="s">
        <v>393</v>
      </c>
      <c r="GX34" s="807">
        <v>4</v>
      </c>
      <c r="GY34" s="807">
        <v>10</v>
      </c>
      <c r="GZ34" s="807">
        <v>11</v>
      </c>
      <c r="HA34" s="807"/>
      <c r="HB34" s="807"/>
      <c r="HC34" s="807"/>
      <c r="HD34" s="231"/>
      <c r="HE34" s="605"/>
      <c r="HF34" s="15"/>
      <c r="HG34" s="231"/>
      <c r="HH34" s="231"/>
      <c r="HI34" s="231"/>
      <c r="HJ34" s="231"/>
      <c r="HK34" s="231"/>
      <c r="HL34" s="231"/>
      <c r="HM34" s="231"/>
      <c r="HN34" s="605"/>
      <c r="HO34" s="15"/>
      <c r="HP34" s="15"/>
      <c r="HQ34" s="15"/>
      <c r="HR34" s="15"/>
      <c r="HS34" s="15"/>
      <c r="HT34" s="15"/>
      <c r="HU34" s="564"/>
      <c r="HV34" s="15"/>
      <c r="HW34" s="15"/>
      <c r="HX34" s="15"/>
      <c r="HY34" s="15"/>
      <c r="HZ34" s="797"/>
      <c r="IA34" s="616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605"/>
      <c r="IN34" s="15"/>
      <c r="IO34" s="15"/>
      <c r="IP34" s="616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60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605"/>
      <c r="JR34" s="15"/>
    </row>
    <row r="35" spans="1:278" x14ac:dyDescent="0.3">
      <c r="A35" s="15"/>
      <c r="B35" s="15"/>
      <c r="C35" s="15"/>
      <c r="D35" s="15"/>
      <c r="E35" s="15"/>
      <c r="F35" s="15"/>
      <c r="G35" s="797"/>
      <c r="H35" s="616"/>
      <c r="I35" s="15"/>
      <c r="J35" s="15"/>
      <c r="K35" s="15"/>
      <c r="L35" s="231"/>
      <c r="M35" s="231"/>
      <c r="N35" s="231"/>
      <c r="O35" s="231"/>
      <c r="P35" s="231"/>
      <c r="Q35" s="231"/>
      <c r="R35" s="15"/>
      <c r="S35" s="797"/>
      <c r="T35" s="616"/>
      <c r="U35" s="15"/>
      <c r="V35" s="15"/>
      <c r="W35" s="15"/>
      <c r="X35" s="15"/>
      <c r="Y35" s="15"/>
      <c r="Z35" s="15"/>
      <c r="AA35" s="797"/>
      <c r="AB35" s="616"/>
      <c r="AC35" s="15"/>
      <c r="AD35" s="15"/>
      <c r="AE35" s="15"/>
      <c r="AF35" s="15"/>
      <c r="AG35" s="15"/>
      <c r="AH35" s="797"/>
      <c r="AI35" s="616"/>
      <c r="AJ35" s="616"/>
      <c r="AK35" s="616"/>
      <c r="AL35" s="616"/>
      <c r="AM35" s="15"/>
      <c r="AN35" s="60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797"/>
      <c r="BC35" s="616"/>
      <c r="BD35" s="15"/>
      <c r="BE35" s="15"/>
      <c r="BF35" s="15"/>
      <c r="BG35" s="15"/>
      <c r="BH35" s="15"/>
      <c r="BI35" s="797"/>
      <c r="BJ35" s="616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797"/>
      <c r="BV35" s="603"/>
      <c r="BW35" s="191"/>
      <c r="BX35" s="191"/>
      <c r="BY35" s="191"/>
      <c r="BZ35" s="191"/>
      <c r="CA35" s="191"/>
      <c r="CB35" s="191"/>
      <c r="CC35" s="191"/>
      <c r="CD35" s="191"/>
      <c r="CE35" s="15"/>
      <c r="CF35" s="797"/>
      <c r="CG35" s="616"/>
      <c r="CH35" s="15"/>
      <c r="CI35" s="74"/>
      <c r="CJ35" s="15"/>
      <c r="CK35" s="15"/>
      <c r="CL35" s="15"/>
      <c r="CM35" s="15"/>
      <c r="CN35" s="15"/>
      <c r="CO35" s="15"/>
      <c r="CP35" s="15"/>
      <c r="CQ35" s="15"/>
      <c r="CR35" s="15"/>
      <c r="CS35" s="797"/>
      <c r="CT35" s="616"/>
      <c r="CU35" s="15"/>
      <c r="CV35" s="15"/>
      <c r="CW35" s="15"/>
      <c r="CX35" s="15"/>
      <c r="CY35" s="15"/>
      <c r="CZ35" s="15"/>
      <c r="DA35" s="15"/>
      <c r="DB35" s="15"/>
      <c r="DC35" s="15"/>
      <c r="DD35" s="191"/>
      <c r="DE35" s="797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797"/>
      <c r="DU35" s="15"/>
      <c r="DV35" s="15"/>
      <c r="DW35" s="15"/>
      <c r="DX35" s="15"/>
      <c r="DY35" s="15"/>
      <c r="DZ35" s="15"/>
      <c r="EA35" s="15"/>
      <c r="EB35" s="15"/>
      <c r="EC35" s="797"/>
      <c r="ED35" s="616"/>
      <c r="EE35" s="15"/>
      <c r="EF35" s="15"/>
      <c r="EG35" s="15"/>
      <c r="EH35" s="15"/>
      <c r="EI35" s="15"/>
      <c r="EJ35" s="15"/>
      <c r="EK35" s="797"/>
      <c r="EL35" s="616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797"/>
      <c r="FA35" s="616"/>
      <c r="FB35" s="15"/>
      <c r="FC35" s="15"/>
      <c r="FD35" s="15"/>
      <c r="FE35" s="15"/>
      <c r="FF35" s="797"/>
      <c r="FG35" s="15"/>
      <c r="FH35" s="15"/>
      <c r="FI35" s="15"/>
      <c r="FJ35" s="15"/>
      <c r="FK35" s="15"/>
      <c r="FL35" s="15"/>
      <c r="FM35" s="15"/>
      <c r="FN35" s="15"/>
      <c r="FO35" s="60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60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605"/>
      <c r="GT35" s="15"/>
      <c r="GU35" s="15"/>
      <c r="GV35" s="15"/>
      <c r="GW35" s="804" t="s">
        <v>391</v>
      </c>
      <c r="GX35" s="807">
        <v>2</v>
      </c>
      <c r="GY35" s="807">
        <f>GX35+1</f>
        <v>3</v>
      </c>
      <c r="GZ35" s="807">
        <f t="shared" ref="GZ35:HC35" si="136">GY35+1</f>
        <v>4</v>
      </c>
      <c r="HA35" s="807">
        <f t="shared" si="136"/>
        <v>5</v>
      </c>
      <c r="HB35" s="807">
        <f t="shared" si="136"/>
        <v>6</v>
      </c>
      <c r="HC35" s="807">
        <f t="shared" si="136"/>
        <v>7</v>
      </c>
      <c r="HD35" s="231"/>
      <c r="HE35" s="605"/>
      <c r="HF35" s="15"/>
      <c r="HG35" s="231"/>
      <c r="HH35" s="231"/>
      <c r="HI35" s="231"/>
      <c r="HJ35" s="231"/>
      <c r="HK35" s="231"/>
      <c r="HL35" s="231"/>
      <c r="HM35" s="231"/>
      <c r="HN35" s="605"/>
      <c r="HO35" s="15"/>
      <c r="HP35" s="15"/>
      <c r="HQ35" s="15"/>
      <c r="HR35" s="15"/>
      <c r="HS35" s="15"/>
      <c r="HT35" s="15"/>
      <c r="HU35" s="262"/>
      <c r="HV35" s="15"/>
      <c r="HW35" s="15"/>
      <c r="HX35" s="15"/>
      <c r="HY35" s="15"/>
      <c r="HZ35" s="797"/>
      <c r="IA35" s="616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605"/>
      <c r="IN35" s="15"/>
      <c r="IO35" s="15"/>
      <c r="IP35" s="616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60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605"/>
      <c r="JR35" s="15"/>
    </row>
    <row r="36" spans="1:278" x14ac:dyDescent="0.3">
      <c r="A36" s="15"/>
      <c r="B36" s="15"/>
      <c r="C36" s="15"/>
      <c r="D36" s="15"/>
      <c r="E36" s="15"/>
      <c r="F36" s="15"/>
      <c r="G36" s="605"/>
      <c r="H36" s="15"/>
      <c r="I36" s="15"/>
      <c r="J36" s="15"/>
      <c r="K36" s="15"/>
      <c r="L36" s="231"/>
      <c r="M36" s="231"/>
      <c r="N36" s="231"/>
      <c r="O36" s="231"/>
      <c r="P36" s="231"/>
      <c r="Q36" s="231"/>
      <c r="R36" s="15"/>
      <c r="S36" s="605"/>
      <c r="T36" s="15"/>
      <c r="U36" s="15"/>
      <c r="V36" s="15"/>
      <c r="W36" s="15"/>
      <c r="X36" s="15"/>
      <c r="Y36" s="15"/>
      <c r="Z36" s="15"/>
      <c r="AA36" s="605"/>
      <c r="AB36" s="15"/>
      <c r="AC36" s="15"/>
      <c r="AD36" s="15"/>
      <c r="AE36" s="15"/>
      <c r="AF36" s="15"/>
      <c r="AG36" s="15"/>
      <c r="AH36" s="605"/>
      <c r="AI36" s="15"/>
      <c r="AJ36" s="15"/>
      <c r="AK36" s="15"/>
      <c r="AL36" s="15"/>
      <c r="AM36" s="808"/>
      <c r="AN36" s="812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605"/>
      <c r="BC36" s="15"/>
      <c r="BD36" s="15"/>
      <c r="BE36" s="15"/>
      <c r="BF36" s="15"/>
      <c r="BG36" s="15"/>
      <c r="BH36" s="15"/>
      <c r="BI36" s="60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605"/>
      <c r="BV36" s="191"/>
      <c r="BW36" s="191"/>
      <c r="BX36" s="191"/>
      <c r="BY36" s="191"/>
      <c r="BZ36" s="191"/>
      <c r="CA36" s="191"/>
      <c r="CB36" s="191"/>
      <c r="CC36" s="191"/>
      <c r="CD36" s="191"/>
      <c r="CE36" s="15"/>
      <c r="CF36" s="605"/>
      <c r="CG36" s="616"/>
      <c r="CH36" s="15"/>
      <c r="CI36" s="74"/>
      <c r="CJ36" s="15"/>
      <c r="CK36" s="15"/>
      <c r="CL36" s="15"/>
      <c r="CM36" s="15"/>
      <c r="CN36" s="15"/>
      <c r="CO36" s="15"/>
      <c r="CP36" s="15"/>
      <c r="CQ36" s="15"/>
      <c r="CR36" s="15"/>
      <c r="CS36" s="60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91"/>
      <c r="DE36" s="60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605"/>
      <c r="DU36" s="15"/>
      <c r="DV36" s="15"/>
      <c r="DW36" s="15"/>
      <c r="DX36" s="15"/>
      <c r="DY36" s="15"/>
      <c r="DZ36" s="15"/>
      <c r="EA36" s="15"/>
      <c r="EB36" s="15"/>
      <c r="EC36" s="605"/>
      <c r="ED36" s="15"/>
      <c r="EE36" s="15"/>
      <c r="EF36" s="15"/>
      <c r="EG36" s="15"/>
      <c r="EH36" s="15"/>
      <c r="EI36" s="15"/>
      <c r="EJ36" s="15"/>
      <c r="EK36" s="60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605"/>
      <c r="FA36" s="15"/>
      <c r="FB36" s="15"/>
      <c r="FC36" s="15"/>
      <c r="FD36" s="15"/>
      <c r="FE36" s="15"/>
      <c r="FF36" s="605"/>
      <c r="FG36" s="15"/>
      <c r="FH36" s="15"/>
      <c r="FI36" s="15"/>
      <c r="FJ36" s="15"/>
      <c r="FK36" s="15"/>
      <c r="FL36" s="15"/>
      <c r="FM36" s="15"/>
      <c r="FN36" s="15"/>
      <c r="FO36" s="60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60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60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605"/>
      <c r="HF36" s="15"/>
      <c r="HG36" s="15"/>
      <c r="HH36" s="15"/>
      <c r="HI36" s="15"/>
      <c r="HJ36" s="15"/>
      <c r="HK36" s="15"/>
      <c r="HL36" s="15"/>
      <c r="HM36" s="15"/>
      <c r="HN36" s="60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60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60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60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605"/>
      <c r="JR36" s="15"/>
    </row>
    <row r="37" spans="1:278" x14ac:dyDescent="0.3">
      <c r="A37" s="15"/>
      <c r="B37" s="15"/>
      <c r="C37" s="15"/>
      <c r="D37" s="15"/>
      <c r="E37" s="15"/>
      <c r="F37" s="15"/>
      <c r="G37" s="60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605"/>
      <c r="T37" s="15"/>
      <c r="U37" s="15"/>
      <c r="V37" s="15"/>
      <c r="W37" s="15"/>
      <c r="X37" s="15"/>
      <c r="Y37" s="15"/>
      <c r="Z37" s="15"/>
      <c r="AA37" s="605"/>
      <c r="AB37" s="15"/>
      <c r="AC37" s="15"/>
      <c r="AD37" s="15"/>
      <c r="AE37" s="15"/>
      <c r="AF37" s="15"/>
      <c r="AG37" s="15"/>
      <c r="AH37" s="605"/>
      <c r="AI37" s="15"/>
      <c r="AJ37" s="15"/>
      <c r="AK37" s="15"/>
      <c r="AL37" s="15"/>
      <c r="AM37" s="15"/>
      <c r="AN37" s="60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605"/>
      <c r="BC37" s="15"/>
      <c r="BD37" s="15"/>
      <c r="BE37" s="15"/>
      <c r="BF37" s="15"/>
      <c r="BG37" s="15"/>
      <c r="BH37" s="15"/>
      <c r="BI37" s="60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605"/>
      <c r="BV37" s="191"/>
      <c r="BW37" s="191"/>
      <c r="BX37" s="191"/>
      <c r="BY37" s="191"/>
      <c r="BZ37" s="191"/>
      <c r="CA37" s="191"/>
      <c r="CB37" s="191"/>
      <c r="CC37" s="191"/>
      <c r="CD37" s="191"/>
      <c r="CE37" s="15"/>
      <c r="CF37" s="605"/>
      <c r="CG37" s="15"/>
      <c r="CH37" s="15"/>
      <c r="CI37" s="74"/>
      <c r="CJ37" s="15"/>
      <c r="CK37" s="15"/>
      <c r="CL37" s="15"/>
      <c r="CM37" s="15"/>
      <c r="CN37" s="15"/>
      <c r="CO37" s="15"/>
      <c r="CP37" s="15"/>
      <c r="CQ37" s="15"/>
      <c r="CR37" s="15"/>
      <c r="CS37" s="60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91"/>
      <c r="DE37" s="60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605"/>
      <c r="DU37" s="15"/>
      <c r="DV37" s="15"/>
      <c r="DW37" s="15"/>
      <c r="DX37" s="15"/>
      <c r="DY37" s="15"/>
      <c r="DZ37" s="15"/>
      <c r="EA37" s="15"/>
      <c r="EB37" s="15"/>
      <c r="EC37" s="605"/>
      <c r="ED37" s="15"/>
      <c r="EE37" s="15"/>
      <c r="EF37" s="15"/>
      <c r="EG37" s="15"/>
      <c r="EH37" s="15"/>
      <c r="EI37" s="15"/>
      <c r="EJ37" s="15"/>
      <c r="EK37" s="60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605"/>
      <c r="FA37" s="15"/>
      <c r="FB37" s="15"/>
      <c r="FC37" s="15"/>
      <c r="FD37" s="15"/>
      <c r="FE37" s="15"/>
      <c r="FF37" s="605"/>
      <c r="FG37" s="15"/>
      <c r="FH37" s="15"/>
      <c r="FI37" s="15"/>
      <c r="FJ37" s="15"/>
      <c r="FK37" s="15"/>
      <c r="FL37" s="15"/>
      <c r="FM37" s="15"/>
      <c r="FN37" s="15"/>
      <c r="FO37" s="60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605"/>
      <c r="GE37" s="15"/>
      <c r="GF37" s="15"/>
      <c r="GG37" s="15"/>
      <c r="GH37" s="15"/>
      <c r="GI37" s="15"/>
      <c r="GJ37" s="15"/>
      <c r="GK37" s="15"/>
      <c r="GL37" s="838"/>
      <c r="GM37" s="15"/>
      <c r="GN37" s="15"/>
      <c r="GO37" s="15"/>
      <c r="GP37" s="15"/>
      <c r="GQ37" s="15"/>
      <c r="GR37" s="15"/>
      <c r="GS37" s="60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605"/>
      <c r="HF37" s="15"/>
      <c r="HG37" s="15"/>
      <c r="HH37" s="15"/>
      <c r="HI37" s="15"/>
      <c r="HJ37" s="15"/>
      <c r="HK37" s="15"/>
      <c r="HL37" s="15"/>
      <c r="HM37" s="15"/>
      <c r="HN37" s="60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60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60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60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605"/>
      <c r="JR37" s="15"/>
    </row>
    <row r="38" spans="1:278" x14ac:dyDescent="0.3">
      <c r="A38" s="15"/>
      <c r="B38" s="15"/>
      <c r="C38" s="15"/>
      <c r="D38" s="15"/>
      <c r="E38" s="15"/>
      <c r="F38" s="15"/>
      <c r="G38" s="60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605"/>
      <c r="T38" s="15"/>
      <c r="U38" s="15"/>
      <c r="V38" s="15"/>
      <c r="W38" s="15"/>
      <c r="X38" s="15"/>
      <c r="Y38" s="15"/>
      <c r="Z38" s="15"/>
      <c r="AA38" s="605"/>
      <c r="AB38" s="15"/>
      <c r="AC38" s="15"/>
      <c r="AD38" s="15"/>
      <c r="AE38" s="15"/>
      <c r="AF38" s="15"/>
      <c r="AG38" s="15"/>
      <c r="AH38" s="605"/>
      <c r="AI38" s="15"/>
      <c r="AJ38" s="15"/>
      <c r="AK38" s="15"/>
      <c r="AL38" s="15"/>
      <c r="AM38" s="15"/>
      <c r="AN38" s="60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605"/>
      <c r="BC38" s="15"/>
      <c r="BD38" s="15"/>
      <c r="BE38" s="15"/>
      <c r="BF38" s="15"/>
      <c r="BG38" s="15"/>
      <c r="BH38" s="15"/>
      <c r="BI38" s="60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605"/>
      <c r="BV38" s="191"/>
      <c r="BW38" s="191"/>
      <c r="BX38" s="191"/>
      <c r="BY38" s="191"/>
      <c r="BZ38" s="191"/>
      <c r="CA38" s="191"/>
      <c r="CB38" s="191"/>
      <c r="CC38" s="191"/>
      <c r="CD38" s="191"/>
      <c r="CE38" s="15"/>
      <c r="CF38" s="605"/>
      <c r="CG38" s="15"/>
      <c r="CH38" s="15"/>
      <c r="CI38" s="74"/>
      <c r="CJ38" s="15"/>
      <c r="CK38" s="15"/>
      <c r="CL38" s="15"/>
      <c r="CM38" s="15"/>
      <c r="CN38" s="15"/>
      <c r="CO38" s="15"/>
      <c r="CP38" s="15"/>
      <c r="CQ38" s="15"/>
      <c r="CR38" s="15"/>
      <c r="CS38" s="60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91"/>
      <c r="DE38" s="60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605"/>
      <c r="DU38" s="15"/>
      <c r="DV38" s="15"/>
      <c r="DW38" s="15"/>
      <c r="DX38" s="15"/>
      <c r="DY38" s="15"/>
      <c r="DZ38" s="15"/>
      <c r="EA38" s="15"/>
      <c r="EB38" s="15"/>
      <c r="EC38" s="605"/>
      <c r="ED38" s="15"/>
      <c r="EE38" s="15"/>
      <c r="EF38" s="15"/>
      <c r="EG38" s="15"/>
      <c r="EH38" s="15"/>
      <c r="EI38" s="15"/>
      <c r="EJ38" s="15"/>
      <c r="EK38" s="60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605"/>
      <c r="FA38" s="15"/>
      <c r="FB38" s="15"/>
      <c r="FC38" s="15"/>
      <c r="FD38" s="15"/>
      <c r="FE38" s="15"/>
      <c r="FF38" s="605"/>
      <c r="FG38" s="15"/>
      <c r="FH38" s="15"/>
      <c r="FI38" s="15"/>
      <c r="FJ38" s="15"/>
      <c r="FK38" s="15"/>
      <c r="FL38" s="15"/>
      <c r="FM38" s="15"/>
      <c r="FN38" s="15"/>
      <c r="FO38" s="60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60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60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605"/>
      <c r="HF38" s="15"/>
      <c r="HG38" s="15"/>
      <c r="HH38" s="15"/>
      <c r="HI38" s="15"/>
      <c r="HJ38" s="15"/>
      <c r="HK38" s="15"/>
      <c r="HL38" s="15"/>
      <c r="HM38" s="15"/>
      <c r="HN38" s="60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60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60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60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605"/>
      <c r="JR38" s="15"/>
    </row>
    <row r="39" spans="1:278" x14ac:dyDescent="0.3">
      <c r="A39" s="15"/>
      <c r="B39" s="15"/>
      <c r="C39" s="15"/>
      <c r="D39" s="15"/>
      <c r="E39" s="15"/>
      <c r="F39" s="15"/>
      <c r="G39" s="60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605"/>
      <c r="T39" s="15"/>
      <c r="U39" s="15"/>
      <c r="V39" s="15"/>
      <c r="W39" s="15"/>
      <c r="X39" s="15"/>
      <c r="Y39" s="15"/>
      <c r="Z39" s="15"/>
      <c r="AA39" s="605"/>
      <c r="AB39" s="15"/>
      <c r="AC39" s="15"/>
      <c r="AD39" s="15"/>
      <c r="AE39" s="15"/>
      <c r="AF39" s="15"/>
      <c r="AG39" s="15"/>
      <c r="AH39" s="605"/>
      <c r="AI39" s="15"/>
      <c r="AJ39" s="15"/>
      <c r="AK39" s="15"/>
      <c r="AL39" s="15"/>
      <c r="AM39" s="15"/>
      <c r="AN39" s="60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605"/>
      <c r="BC39" s="15"/>
      <c r="BD39" s="15"/>
      <c r="BE39" s="15"/>
      <c r="BF39" s="15"/>
      <c r="BG39" s="15"/>
      <c r="BH39" s="15"/>
      <c r="BI39" s="60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605"/>
      <c r="BV39" s="191"/>
      <c r="BW39" s="191"/>
      <c r="BX39" s="191"/>
      <c r="BY39" s="191"/>
      <c r="BZ39" s="191"/>
      <c r="CA39" s="191"/>
      <c r="CB39" s="191"/>
      <c r="CC39" s="191"/>
      <c r="CD39" s="191"/>
      <c r="CE39" s="15"/>
      <c r="CF39" s="605"/>
      <c r="CG39" s="15"/>
      <c r="CH39" s="15"/>
      <c r="CI39" s="74"/>
      <c r="CJ39" s="15"/>
      <c r="CK39" s="15"/>
      <c r="CL39" s="15"/>
      <c r="CM39" s="15"/>
      <c r="CN39" s="15"/>
      <c r="CO39" s="15"/>
      <c r="CP39" s="15"/>
      <c r="CQ39" s="15"/>
      <c r="CR39" s="15"/>
      <c r="CS39" s="60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91"/>
      <c r="DE39" s="60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605"/>
      <c r="DU39" s="15"/>
      <c r="DV39" s="15"/>
      <c r="DW39" s="15"/>
      <c r="DX39" s="15"/>
      <c r="DY39" s="15"/>
      <c r="DZ39" s="15"/>
      <c r="EA39" s="15"/>
      <c r="EB39" s="15"/>
      <c r="EC39" s="605"/>
      <c r="ED39" s="15"/>
      <c r="EE39" s="15"/>
      <c r="EF39" s="15"/>
      <c r="EG39" s="15"/>
      <c r="EH39" s="15"/>
      <c r="EI39" s="15"/>
      <c r="EJ39" s="15"/>
      <c r="EK39" s="60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605"/>
      <c r="FA39" s="15"/>
      <c r="FB39" s="15"/>
      <c r="FC39" s="15"/>
      <c r="FD39" s="15"/>
      <c r="FE39" s="15"/>
      <c r="FF39" s="605"/>
      <c r="FG39" s="15"/>
      <c r="FH39" s="15"/>
      <c r="FI39" s="15"/>
      <c r="FJ39" s="15"/>
      <c r="FK39" s="15"/>
      <c r="FL39" s="15"/>
      <c r="FM39" s="15"/>
      <c r="FN39" s="15"/>
      <c r="FO39" s="60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60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60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605"/>
      <c r="HF39" s="15"/>
      <c r="HG39" s="15"/>
      <c r="HH39" s="15"/>
      <c r="HI39" s="15"/>
      <c r="HJ39" s="15"/>
      <c r="HK39" s="15"/>
      <c r="HL39" s="15"/>
      <c r="HM39" s="15"/>
      <c r="HN39" s="60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60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60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60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605"/>
      <c r="JR39" s="15"/>
    </row>
    <row r="40" spans="1:278" x14ac:dyDescent="0.3">
      <c r="A40" s="15"/>
      <c r="B40" s="15"/>
      <c r="C40" s="15"/>
      <c r="D40" s="15"/>
      <c r="E40" s="15"/>
      <c r="F40" s="15"/>
      <c r="G40" s="60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605"/>
      <c r="T40" s="15"/>
      <c r="U40" s="15"/>
      <c r="V40" s="15"/>
      <c r="W40" s="15"/>
      <c r="X40" s="15"/>
      <c r="Y40" s="15"/>
      <c r="Z40" s="15"/>
      <c r="AA40" s="605"/>
      <c r="AB40" s="15"/>
      <c r="AC40" s="15"/>
      <c r="AD40" s="15"/>
      <c r="AE40" s="15"/>
      <c r="AF40" s="15"/>
      <c r="AG40" s="15"/>
      <c r="AH40" s="605"/>
      <c r="AI40" s="15"/>
      <c r="AJ40" s="15"/>
      <c r="AK40" s="15"/>
      <c r="AL40" s="15"/>
      <c r="AM40" s="15"/>
      <c r="AN40" s="60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605"/>
      <c r="BC40" s="15"/>
      <c r="BD40" s="15"/>
      <c r="BE40" s="15"/>
      <c r="BF40" s="15"/>
      <c r="BG40" s="15"/>
      <c r="BH40" s="15"/>
      <c r="BI40" s="60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605"/>
      <c r="BV40" s="191"/>
      <c r="BW40" s="191"/>
      <c r="BX40" s="191"/>
      <c r="BY40" s="191"/>
      <c r="BZ40" s="191"/>
      <c r="CA40" s="191"/>
      <c r="CB40" s="191"/>
      <c r="CC40" s="191"/>
      <c r="CD40" s="191"/>
      <c r="CE40" s="15"/>
      <c r="CF40" s="605"/>
      <c r="CG40" s="15"/>
      <c r="CH40" s="15"/>
      <c r="CI40" s="74"/>
      <c r="CJ40" s="15"/>
      <c r="CK40" s="15"/>
      <c r="CL40" s="15"/>
      <c r="CM40" s="15"/>
      <c r="CN40" s="15"/>
      <c r="CO40" s="15"/>
      <c r="CP40" s="15"/>
      <c r="CQ40" s="15"/>
      <c r="CR40" s="15"/>
      <c r="CS40" s="60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91"/>
      <c r="DE40" s="60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605"/>
      <c r="DU40" s="15"/>
      <c r="DV40" s="15"/>
      <c r="DW40" s="15"/>
      <c r="DX40" s="15"/>
      <c r="DY40" s="15"/>
      <c r="DZ40" s="15"/>
      <c r="EA40" s="15"/>
      <c r="EB40" s="15"/>
      <c r="EC40" s="605"/>
      <c r="ED40" s="15"/>
      <c r="EE40" s="15"/>
      <c r="EF40" s="15"/>
      <c r="EG40" s="15"/>
      <c r="EH40" s="15"/>
      <c r="EI40" s="15"/>
      <c r="EJ40" s="15"/>
      <c r="EK40" s="60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605"/>
      <c r="FA40" s="15"/>
      <c r="FB40" s="15"/>
      <c r="FC40" s="15"/>
      <c r="FD40" s="15"/>
      <c r="FE40" s="15"/>
      <c r="FF40" s="605"/>
      <c r="FG40" s="15"/>
      <c r="FH40" s="15"/>
      <c r="FI40" s="15"/>
      <c r="FJ40" s="15"/>
      <c r="FK40" s="15"/>
      <c r="FL40" s="15"/>
      <c r="FM40" s="15"/>
      <c r="FN40" s="15"/>
      <c r="FO40" s="60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60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60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605"/>
      <c r="HF40" s="15"/>
      <c r="HG40" s="15"/>
      <c r="HH40" s="15"/>
      <c r="HI40" s="15"/>
      <c r="HJ40" s="15"/>
      <c r="HK40" s="15"/>
      <c r="HL40" s="15"/>
      <c r="HM40" s="15"/>
      <c r="HN40" s="60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60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60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60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605"/>
      <c r="JR40" s="15"/>
    </row>
    <row r="41" spans="1:278" x14ac:dyDescent="0.3">
      <c r="A41" s="15"/>
      <c r="B41" s="15"/>
      <c r="C41" s="15"/>
      <c r="D41" s="15"/>
      <c r="E41" s="15"/>
      <c r="F41" s="15"/>
      <c r="G41" s="60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605"/>
      <c r="T41" s="15"/>
      <c r="U41" s="15"/>
      <c r="V41" s="15"/>
      <c r="W41" s="15"/>
      <c r="X41" s="15"/>
      <c r="Y41" s="15"/>
      <c r="Z41" s="15"/>
      <c r="AA41" s="605"/>
      <c r="AB41" s="15"/>
      <c r="AC41" s="15"/>
      <c r="AD41" s="15"/>
      <c r="AE41" s="15"/>
      <c r="AF41" s="15"/>
      <c r="AG41" s="15"/>
      <c r="AH41" s="605"/>
      <c r="AI41" s="15"/>
      <c r="AJ41" s="15"/>
      <c r="AK41" s="15"/>
      <c r="AL41" s="15"/>
      <c r="AM41" s="15"/>
      <c r="AN41" s="60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605"/>
      <c r="BC41" s="15"/>
      <c r="BD41" s="15"/>
      <c r="BE41" s="15"/>
      <c r="BF41" s="15"/>
      <c r="BG41" s="15"/>
      <c r="BH41" s="15"/>
      <c r="BI41" s="60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605"/>
      <c r="BV41" s="191"/>
      <c r="BW41" s="191"/>
      <c r="BX41" s="191"/>
      <c r="BY41" s="191"/>
      <c r="BZ41" s="191"/>
      <c r="CA41" s="191"/>
      <c r="CB41" s="191"/>
      <c r="CC41" s="191"/>
      <c r="CD41" s="191"/>
      <c r="CE41" s="15"/>
      <c r="CF41" s="605"/>
      <c r="CG41" s="15"/>
      <c r="CH41" s="15"/>
      <c r="CI41" s="74"/>
      <c r="CJ41" s="15"/>
      <c r="CK41" s="15"/>
      <c r="CL41" s="15"/>
      <c r="CM41" s="15"/>
      <c r="CN41" s="15"/>
      <c r="CO41" s="15"/>
      <c r="CP41" s="15"/>
      <c r="CQ41" s="15"/>
      <c r="CR41" s="15"/>
      <c r="CS41" s="60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91"/>
      <c r="DE41" s="60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605"/>
      <c r="DU41" s="15"/>
      <c r="DV41" s="15"/>
      <c r="DW41" s="15"/>
      <c r="DX41" s="15"/>
      <c r="DY41" s="15"/>
      <c r="DZ41" s="15"/>
      <c r="EA41" s="15"/>
      <c r="EB41" s="15"/>
      <c r="EC41" s="605"/>
      <c r="ED41" s="15"/>
      <c r="EE41" s="15"/>
      <c r="EF41" s="15"/>
      <c r="EG41" s="15"/>
      <c r="EH41" s="15"/>
      <c r="EI41" s="15"/>
      <c r="EJ41" s="15"/>
      <c r="EK41" s="60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605"/>
      <c r="FA41" s="15"/>
      <c r="FB41" s="15"/>
      <c r="FC41" s="15"/>
      <c r="FD41" s="15"/>
      <c r="FE41" s="15"/>
      <c r="FF41" s="605"/>
      <c r="FG41" s="15"/>
      <c r="FH41" s="15"/>
      <c r="FI41" s="15"/>
      <c r="FJ41" s="15"/>
      <c r="FK41" s="15"/>
      <c r="FL41" s="15"/>
      <c r="FM41" s="15"/>
      <c r="FN41" s="15"/>
      <c r="FO41" s="60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60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60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605"/>
      <c r="HF41" s="15"/>
      <c r="HG41" s="15"/>
      <c r="HH41" s="15"/>
      <c r="HI41" s="15"/>
      <c r="HJ41" s="15"/>
      <c r="HK41" s="15"/>
      <c r="HL41" s="15"/>
      <c r="HM41" s="15"/>
      <c r="HN41" s="60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60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60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60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605"/>
      <c r="JR41" s="15"/>
    </row>
    <row r="42" spans="1:278" x14ac:dyDescent="0.3">
      <c r="A42" s="15"/>
      <c r="B42" s="15"/>
      <c r="C42" s="15"/>
      <c r="D42" s="15"/>
      <c r="E42" s="15"/>
      <c r="F42" s="15"/>
      <c r="G42" s="60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605"/>
      <c r="T42" s="15"/>
      <c r="U42" s="15"/>
      <c r="V42" s="15"/>
      <c r="W42" s="15"/>
      <c r="X42" s="15"/>
      <c r="Y42" s="15"/>
      <c r="Z42" s="15"/>
      <c r="AA42" s="605"/>
      <c r="AB42" s="15"/>
      <c r="AC42" s="15"/>
      <c r="AD42" s="15"/>
      <c r="AE42" s="15"/>
      <c r="AF42" s="15"/>
      <c r="AG42" s="15"/>
      <c r="AH42" s="605"/>
      <c r="AI42" s="15"/>
      <c r="AJ42" s="15"/>
      <c r="AK42" s="15"/>
      <c r="AL42" s="15"/>
      <c r="AM42" s="15"/>
      <c r="AN42" s="60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605"/>
      <c r="BC42" s="15"/>
      <c r="BD42" s="15"/>
      <c r="BE42" s="15"/>
      <c r="BF42" s="15"/>
      <c r="BG42" s="15"/>
      <c r="BH42" s="15"/>
      <c r="BI42" s="60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605"/>
      <c r="BV42" s="191"/>
      <c r="BW42" s="191"/>
      <c r="BX42" s="191"/>
      <c r="BY42" s="191"/>
      <c r="BZ42" s="191"/>
      <c r="CA42" s="191"/>
      <c r="CB42" s="191"/>
      <c r="CC42" s="191"/>
      <c r="CD42" s="191"/>
      <c r="CE42" s="15"/>
      <c r="CF42" s="605"/>
      <c r="CG42" s="15"/>
      <c r="CH42" s="15"/>
      <c r="CI42" s="74"/>
      <c r="CJ42" s="15"/>
      <c r="CK42" s="15"/>
      <c r="CL42" s="15"/>
      <c r="CM42" s="15"/>
      <c r="CN42" s="15"/>
      <c r="CO42" s="15"/>
      <c r="CP42" s="15"/>
      <c r="CQ42" s="15"/>
      <c r="CR42" s="15"/>
      <c r="CS42" s="60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91"/>
      <c r="DE42" s="60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605"/>
      <c r="DU42" s="15"/>
      <c r="DV42" s="15"/>
      <c r="DW42" s="15"/>
      <c r="DX42" s="15"/>
      <c r="DY42" s="15"/>
      <c r="DZ42" s="15"/>
      <c r="EA42" s="15"/>
      <c r="EB42" s="15"/>
      <c r="EC42" s="605"/>
      <c r="ED42" s="15"/>
      <c r="EE42" s="15"/>
      <c r="EF42" s="15"/>
      <c r="EG42" s="15"/>
      <c r="EH42" s="15"/>
      <c r="EI42" s="15"/>
      <c r="EJ42" s="15"/>
      <c r="EK42" s="60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605"/>
      <c r="FA42" s="15"/>
      <c r="FB42" s="15"/>
      <c r="FC42" s="15"/>
      <c r="FD42" s="15"/>
      <c r="FE42" s="15"/>
      <c r="FF42" s="605"/>
      <c r="FG42" s="15"/>
      <c r="FH42" s="15"/>
      <c r="FI42" s="15"/>
      <c r="FJ42" s="15"/>
      <c r="FK42" s="15"/>
      <c r="FL42" s="15"/>
      <c r="FM42" s="15"/>
      <c r="FN42" s="15"/>
      <c r="FO42" s="60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60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60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605"/>
      <c r="HF42" s="15"/>
      <c r="HG42" s="15"/>
      <c r="HH42" s="15"/>
      <c r="HI42" s="15"/>
      <c r="HJ42" s="15"/>
      <c r="HK42" s="15"/>
      <c r="HL42" s="15"/>
      <c r="HM42" s="15"/>
      <c r="HN42" s="60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60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60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60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605"/>
      <c r="JR42" s="15"/>
    </row>
    <row r="43" spans="1:278" x14ac:dyDescent="0.3">
      <c r="A43" s="15"/>
      <c r="B43" s="15"/>
      <c r="C43" s="15"/>
      <c r="D43" s="15"/>
      <c r="E43" s="15"/>
      <c r="F43" s="15"/>
      <c r="G43" s="60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605"/>
      <c r="T43" s="15"/>
      <c r="U43" s="15"/>
      <c r="V43" s="15"/>
      <c r="W43" s="15"/>
      <c r="X43" s="15"/>
      <c r="Y43" s="15"/>
      <c r="Z43" s="15"/>
      <c r="AA43" s="605"/>
      <c r="AB43" s="15"/>
      <c r="AC43" s="15"/>
      <c r="AD43" s="15"/>
      <c r="AE43" s="15"/>
      <c r="AF43" s="15"/>
      <c r="AG43" s="15"/>
      <c r="AH43" s="605"/>
      <c r="AI43" s="15"/>
      <c r="AJ43" s="15"/>
      <c r="AK43" s="15"/>
      <c r="AL43" s="15"/>
      <c r="AM43" s="15"/>
      <c r="AN43" s="60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605"/>
      <c r="BC43" s="15"/>
      <c r="BD43" s="15"/>
      <c r="BE43" s="15"/>
      <c r="BF43" s="15"/>
      <c r="BG43" s="15"/>
      <c r="BH43" s="15"/>
      <c r="BI43" s="60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605"/>
      <c r="BV43" s="191"/>
      <c r="BW43" s="191"/>
      <c r="BX43" s="191"/>
      <c r="BY43" s="191"/>
      <c r="BZ43" s="191"/>
      <c r="CA43" s="191"/>
      <c r="CB43" s="191"/>
      <c r="CC43" s="191"/>
      <c r="CD43" s="191"/>
      <c r="CE43" s="15"/>
      <c r="CF43" s="605"/>
      <c r="CG43" s="15"/>
      <c r="CH43" s="15"/>
      <c r="CI43" s="74"/>
      <c r="CJ43" s="15"/>
      <c r="CK43" s="15"/>
      <c r="CL43" s="15"/>
      <c r="CM43" s="15"/>
      <c r="CN43" s="15"/>
      <c r="CO43" s="15"/>
      <c r="CP43" s="15"/>
      <c r="CQ43" s="15"/>
      <c r="CR43" s="15"/>
      <c r="CS43" s="60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91"/>
      <c r="DE43" s="60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605"/>
      <c r="DU43" s="15"/>
      <c r="DV43" s="15"/>
      <c r="DW43" s="15"/>
      <c r="DX43" s="15"/>
      <c r="DY43" s="15"/>
      <c r="DZ43" s="15"/>
      <c r="EA43" s="15"/>
      <c r="EB43" s="15"/>
      <c r="EC43" s="605"/>
      <c r="ED43" s="15"/>
      <c r="EE43" s="15"/>
      <c r="EF43" s="15"/>
      <c r="EG43" s="15"/>
      <c r="EH43" s="15"/>
      <c r="EI43" s="15"/>
      <c r="EJ43" s="15"/>
      <c r="EK43" s="60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605"/>
      <c r="FA43" s="15"/>
      <c r="FB43" s="15"/>
      <c r="FC43" s="15"/>
      <c r="FD43" s="15"/>
      <c r="FE43" s="15"/>
      <c r="FF43" s="605"/>
      <c r="FG43" s="15"/>
      <c r="FH43" s="15"/>
      <c r="FI43" s="15"/>
      <c r="FJ43" s="15"/>
      <c r="FK43" s="15"/>
      <c r="FL43" s="15"/>
      <c r="FM43" s="15"/>
      <c r="FN43" s="15"/>
      <c r="FO43" s="60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60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60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605"/>
      <c r="HF43" s="15"/>
      <c r="HG43" s="15"/>
      <c r="HH43" s="15"/>
      <c r="HI43" s="15"/>
      <c r="HJ43" s="15"/>
      <c r="HK43" s="15"/>
      <c r="HL43" s="15"/>
      <c r="HM43" s="15"/>
      <c r="HN43" s="60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60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60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60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835"/>
      <c r="JR43" s="15"/>
    </row>
    <row r="44" spans="1:278" x14ac:dyDescent="0.3">
      <c r="A44" s="813"/>
      <c r="B44" s="813"/>
      <c r="C44" s="813"/>
      <c r="D44" s="813"/>
      <c r="E44" s="813"/>
      <c r="F44" s="813"/>
      <c r="G44" s="835"/>
      <c r="H44" s="813"/>
      <c r="I44" s="813"/>
      <c r="J44" s="813"/>
      <c r="K44" s="813"/>
      <c r="L44" s="813"/>
      <c r="M44" s="813"/>
      <c r="N44" s="813"/>
      <c r="O44" s="813"/>
      <c r="P44" s="813"/>
      <c r="Q44" s="813"/>
      <c r="R44" s="813"/>
      <c r="S44" s="835"/>
      <c r="T44" s="813"/>
      <c r="U44" s="813"/>
      <c r="V44" s="813"/>
      <c r="W44" s="813"/>
      <c r="X44" s="813"/>
      <c r="Y44" s="813"/>
      <c r="Z44" s="813"/>
      <c r="AA44" s="835"/>
      <c r="AB44" s="813"/>
      <c r="AC44" s="813"/>
      <c r="AD44" s="813"/>
      <c r="AE44" s="813"/>
      <c r="AF44" s="813"/>
      <c r="AG44" s="813"/>
      <c r="AH44" s="835"/>
      <c r="AI44" s="813"/>
      <c r="AJ44" s="813"/>
      <c r="AK44" s="813"/>
      <c r="AL44" s="813"/>
      <c r="AM44" s="813"/>
      <c r="AN44" s="835"/>
      <c r="AO44" s="813"/>
      <c r="AP44" s="813"/>
      <c r="AQ44" s="813"/>
      <c r="AR44" s="813"/>
      <c r="AS44" s="813"/>
      <c r="AT44" s="813"/>
      <c r="AU44" s="813"/>
      <c r="AV44" s="813"/>
      <c r="AW44" s="813"/>
      <c r="AX44" s="813"/>
      <c r="AY44" s="813"/>
      <c r="AZ44" s="813"/>
      <c r="BA44" s="813"/>
      <c r="BB44" s="835"/>
      <c r="BC44" s="813"/>
      <c r="BD44" s="813"/>
      <c r="BE44" s="813"/>
      <c r="BF44" s="813"/>
      <c r="BG44" s="813"/>
      <c r="BH44" s="813"/>
      <c r="BI44" s="835"/>
      <c r="BJ44" s="813"/>
      <c r="BK44" s="813"/>
      <c r="BL44" s="813"/>
      <c r="BM44" s="813"/>
      <c r="BN44" s="813"/>
      <c r="BO44" s="813"/>
      <c r="BP44" s="813"/>
      <c r="BQ44" s="813"/>
      <c r="BR44" s="813"/>
      <c r="BS44" s="813"/>
      <c r="BT44" s="813"/>
      <c r="BU44" s="835"/>
      <c r="BV44" s="833"/>
      <c r="BW44" s="833"/>
      <c r="BX44" s="833"/>
      <c r="BY44" s="833"/>
      <c r="BZ44" s="833"/>
      <c r="CA44" s="833"/>
      <c r="CB44" s="833"/>
      <c r="CC44" s="833"/>
      <c r="CD44" s="833"/>
      <c r="CE44" s="813"/>
      <c r="CF44" s="835"/>
      <c r="CG44" s="813"/>
      <c r="CH44" s="813"/>
      <c r="CI44" s="834"/>
      <c r="CJ44" s="813"/>
      <c r="CK44" s="813"/>
      <c r="CL44" s="813"/>
      <c r="CM44" s="813"/>
      <c r="CN44" s="813"/>
      <c r="CO44" s="813"/>
      <c r="CP44" s="813"/>
      <c r="CQ44" s="813"/>
      <c r="CR44" s="813"/>
      <c r="CS44" s="835"/>
      <c r="CT44" s="813"/>
      <c r="CU44" s="813"/>
      <c r="CV44" s="813"/>
      <c r="CW44" s="813"/>
      <c r="CX44" s="813"/>
      <c r="CY44" s="813"/>
      <c r="CZ44" s="813"/>
      <c r="DA44" s="813"/>
      <c r="DB44" s="813"/>
      <c r="DC44" s="813"/>
      <c r="DD44" s="833"/>
      <c r="DE44" s="835"/>
      <c r="DF44" s="813"/>
      <c r="DG44" s="813"/>
      <c r="DH44" s="813"/>
      <c r="DI44" s="813"/>
      <c r="DJ44" s="813"/>
      <c r="DK44" s="813"/>
      <c r="DL44" s="813"/>
      <c r="DM44" s="813"/>
      <c r="DN44" s="813"/>
      <c r="DO44" s="813"/>
      <c r="DP44" s="813"/>
      <c r="DQ44" s="813"/>
      <c r="DR44" s="813"/>
      <c r="DS44" s="813"/>
      <c r="DT44" s="835"/>
      <c r="DU44" s="813"/>
      <c r="DV44" s="813"/>
      <c r="DW44" s="813"/>
      <c r="DX44" s="813"/>
      <c r="DY44" s="813"/>
      <c r="DZ44" s="813"/>
      <c r="EA44" s="813"/>
      <c r="EB44" s="813"/>
      <c r="EC44" s="835"/>
      <c r="ED44" s="813"/>
      <c r="EE44" s="813"/>
      <c r="EF44" s="813"/>
      <c r="EG44" s="813"/>
      <c r="EH44" s="813"/>
      <c r="EI44" s="813"/>
      <c r="EJ44" s="813"/>
      <c r="EK44" s="835"/>
      <c r="EL44" s="813"/>
      <c r="EM44" s="813"/>
      <c r="EN44" s="813"/>
      <c r="EO44" s="813"/>
      <c r="EP44" s="813"/>
      <c r="EQ44" s="813"/>
      <c r="ER44" s="813"/>
      <c r="ES44" s="813"/>
      <c r="ET44" s="813"/>
      <c r="EU44" s="813"/>
      <c r="EV44" s="813"/>
      <c r="EW44" s="813"/>
      <c r="EX44" s="813"/>
      <c r="EY44" s="813"/>
      <c r="EZ44" s="835"/>
      <c r="FA44" s="813"/>
      <c r="FB44" s="813"/>
      <c r="FC44" s="813"/>
      <c r="FD44" s="813"/>
      <c r="FE44" s="813"/>
      <c r="FF44" s="835"/>
      <c r="FG44" s="813"/>
      <c r="FH44" s="813"/>
      <c r="FI44" s="813"/>
      <c r="FJ44" s="813"/>
      <c r="FK44" s="813"/>
      <c r="FL44" s="813"/>
      <c r="FM44" s="813"/>
      <c r="FN44" s="813"/>
      <c r="FO44" s="835"/>
      <c r="FP44" s="813"/>
      <c r="GC44" s="813"/>
      <c r="GD44" s="835"/>
      <c r="GE44" s="813"/>
      <c r="GF44" s="813"/>
      <c r="GG44" s="813"/>
      <c r="GH44" s="813"/>
      <c r="GI44" s="813"/>
      <c r="GJ44" s="813"/>
      <c r="GK44" s="813"/>
      <c r="GL44" s="813"/>
      <c r="GM44" s="813"/>
      <c r="GN44" s="813"/>
      <c r="GO44" s="813"/>
      <c r="GP44" s="813"/>
      <c r="GQ44" s="813"/>
      <c r="GR44" s="813"/>
      <c r="GS44" s="835"/>
      <c r="GT44" s="813"/>
      <c r="GU44" s="813"/>
      <c r="GV44" s="813"/>
      <c r="GW44" s="813"/>
      <c r="GX44" s="813"/>
      <c r="GY44" s="813"/>
      <c r="GZ44" s="813"/>
      <c r="HA44" s="813"/>
      <c r="HB44" s="813"/>
      <c r="HC44" s="813"/>
      <c r="HD44" s="813"/>
      <c r="HE44" s="835"/>
      <c r="HF44" s="813"/>
      <c r="HG44" s="813"/>
      <c r="HH44" s="813"/>
      <c r="HI44" s="813"/>
      <c r="HJ44" s="813"/>
      <c r="HK44" s="813"/>
      <c r="HL44" s="813"/>
      <c r="HM44" s="813"/>
      <c r="HN44" s="835"/>
      <c r="HO44" s="813"/>
      <c r="HP44" s="813"/>
      <c r="HQ44" s="813"/>
      <c r="HR44" s="813"/>
      <c r="HS44" s="813"/>
      <c r="HT44" s="813"/>
      <c r="HU44" s="813"/>
      <c r="HV44" s="813"/>
      <c r="HW44" s="813"/>
      <c r="HX44" s="813"/>
      <c r="HY44" s="813"/>
      <c r="HZ44" s="835"/>
      <c r="IA44" s="813"/>
      <c r="IB44" s="813"/>
      <c r="IC44" s="813"/>
      <c r="ID44" s="813"/>
      <c r="IE44" s="813"/>
      <c r="IF44" s="813"/>
      <c r="IG44" s="813"/>
      <c r="IH44" s="813"/>
      <c r="II44" s="813"/>
      <c r="IJ44" s="813"/>
      <c r="IK44" s="813"/>
      <c r="IL44" s="813"/>
      <c r="IM44" s="835"/>
      <c r="IN44" s="813"/>
      <c r="IO44" s="813"/>
      <c r="IP44" s="813"/>
      <c r="IQ44" s="813"/>
      <c r="IR44" s="813"/>
      <c r="IS44" s="813"/>
      <c r="IT44" s="813"/>
      <c r="IU44" s="813"/>
      <c r="IV44" s="813"/>
      <c r="IW44" s="813"/>
      <c r="IX44" s="813"/>
      <c r="IY44" s="813"/>
      <c r="IZ44" s="813"/>
      <c r="JA44" s="813"/>
      <c r="JB44" s="813"/>
      <c r="JC44" s="813"/>
      <c r="JD44" s="835"/>
      <c r="JE44" s="813"/>
      <c r="JF44" s="813"/>
      <c r="JG44" s="813"/>
      <c r="JH44" s="813"/>
      <c r="JI44" s="813"/>
      <c r="JJ44" s="813"/>
      <c r="JK44" s="813"/>
      <c r="JL44" s="813"/>
      <c r="JM44" s="813"/>
      <c r="JN44" s="813"/>
      <c r="JO44" s="813"/>
      <c r="JP44" s="813"/>
      <c r="JQ44" s="835"/>
      <c r="JR44" s="813"/>
    </row>
    <row r="45" spans="1:278" x14ac:dyDescent="0.3">
      <c r="A45" s="813"/>
      <c r="B45" s="813"/>
      <c r="C45" s="813"/>
      <c r="D45" s="813"/>
      <c r="E45" s="813"/>
      <c r="F45" s="813"/>
      <c r="G45" s="835"/>
      <c r="H45" s="813"/>
      <c r="I45" s="813"/>
      <c r="J45" s="813"/>
      <c r="K45" s="813"/>
      <c r="L45" s="813"/>
      <c r="M45" s="813"/>
      <c r="N45" s="813"/>
      <c r="O45" s="813"/>
      <c r="P45" s="813"/>
      <c r="Q45" s="813"/>
      <c r="R45" s="813"/>
      <c r="S45" s="835"/>
      <c r="T45" s="813"/>
      <c r="U45" s="813"/>
      <c r="V45" s="813"/>
      <c r="W45" s="813"/>
      <c r="X45" s="813"/>
      <c r="Y45" s="813"/>
      <c r="Z45" s="813"/>
      <c r="AA45" s="835"/>
      <c r="AB45" s="813"/>
      <c r="AC45" s="813"/>
      <c r="AD45" s="813"/>
      <c r="AE45" s="813"/>
      <c r="AF45" s="813"/>
      <c r="AG45" s="813"/>
      <c r="AH45" s="835"/>
      <c r="AI45" s="813"/>
      <c r="AJ45" s="813"/>
      <c r="AK45" s="813"/>
      <c r="AL45" s="813"/>
      <c r="AM45" s="813"/>
      <c r="AN45" s="835"/>
      <c r="AO45" s="813"/>
      <c r="AP45" s="813"/>
      <c r="AQ45" s="813"/>
      <c r="AR45" s="813"/>
      <c r="AS45" s="813"/>
      <c r="AT45" s="813"/>
      <c r="AU45" s="813"/>
      <c r="AV45" s="813"/>
      <c r="AW45" s="813"/>
      <c r="AX45" s="813"/>
      <c r="AY45" s="813"/>
      <c r="AZ45" s="813"/>
      <c r="BA45" s="813"/>
      <c r="BB45" s="835"/>
      <c r="BC45" s="813"/>
      <c r="BD45" s="813"/>
      <c r="BE45" s="813"/>
      <c r="BF45" s="813"/>
      <c r="BG45" s="813"/>
      <c r="BH45" s="813"/>
      <c r="BI45" s="835"/>
      <c r="BJ45" s="813"/>
      <c r="BK45" s="813"/>
      <c r="BL45" s="813"/>
      <c r="BM45" s="813"/>
      <c r="BN45" s="813"/>
      <c r="BO45" s="813"/>
      <c r="BP45" s="813"/>
      <c r="BQ45" s="813"/>
      <c r="BR45" s="813"/>
      <c r="BS45" s="813"/>
      <c r="BT45" s="813"/>
      <c r="BU45" s="835"/>
      <c r="BV45" s="833"/>
      <c r="BW45" s="833"/>
      <c r="BX45" s="833"/>
      <c r="BY45" s="833"/>
      <c r="BZ45" s="833"/>
      <c r="CA45" s="833"/>
      <c r="CB45" s="833"/>
      <c r="CC45" s="833"/>
      <c r="CD45" s="833"/>
      <c r="CE45" s="813"/>
      <c r="CF45" s="835"/>
      <c r="CG45" s="813"/>
      <c r="CH45" s="813"/>
      <c r="CI45" s="834"/>
      <c r="CJ45" s="813"/>
      <c r="CK45" s="813"/>
      <c r="CL45" s="813"/>
      <c r="CM45" s="813"/>
      <c r="CN45" s="813"/>
      <c r="CO45" s="813"/>
      <c r="CP45" s="813"/>
      <c r="CQ45" s="813"/>
      <c r="CR45" s="813"/>
      <c r="CS45" s="835"/>
      <c r="CT45" s="813"/>
      <c r="CU45" s="813"/>
      <c r="CV45" s="813"/>
      <c r="CW45" s="813"/>
      <c r="CX45" s="813"/>
      <c r="CY45" s="813"/>
      <c r="CZ45" s="813"/>
      <c r="DA45" s="813"/>
      <c r="DB45" s="813"/>
      <c r="DC45" s="813"/>
      <c r="DD45" s="833"/>
      <c r="DE45" s="835"/>
      <c r="DF45" s="813"/>
      <c r="DG45" s="813"/>
      <c r="DH45" s="813"/>
      <c r="DI45" s="813"/>
      <c r="DJ45" s="813"/>
      <c r="DK45" s="813"/>
      <c r="DL45" s="813"/>
      <c r="DM45" s="813"/>
      <c r="DN45" s="813"/>
      <c r="DO45" s="813"/>
      <c r="DP45" s="813"/>
      <c r="DQ45" s="813"/>
      <c r="DR45" s="813"/>
      <c r="DS45" s="813"/>
      <c r="DT45" s="835"/>
      <c r="DU45" s="813"/>
      <c r="DV45" s="813"/>
      <c r="DW45" s="813"/>
      <c r="DX45" s="813"/>
      <c r="DY45" s="813"/>
      <c r="DZ45" s="813"/>
      <c r="EA45" s="813"/>
      <c r="EB45" s="813"/>
      <c r="EC45" s="835"/>
      <c r="ED45" s="813"/>
      <c r="EE45" s="813"/>
      <c r="EF45" s="813"/>
      <c r="EG45" s="813"/>
      <c r="EH45" s="813"/>
      <c r="EI45" s="813"/>
      <c r="EJ45" s="813"/>
      <c r="EK45" s="835"/>
      <c r="EL45" s="813"/>
      <c r="EM45" s="813"/>
      <c r="EN45" s="813"/>
      <c r="EO45" s="813"/>
      <c r="EP45" s="813"/>
      <c r="EQ45" s="813"/>
      <c r="ER45" s="813"/>
      <c r="ES45" s="813"/>
      <c r="ET45" s="813"/>
      <c r="EU45" s="813"/>
      <c r="EV45" s="813"/>
      <c r="EW45" s="813"/>
      <c r="EX45" s="813"/>
      <c r="EY45" s="813"/>
      <c r="EZ45" s="835"/>
      <c r="FA45" s="813"/>
      <c r="FB45" s="813"/>
      <c r="FC45" s="813"/>
      <c r="FD45" s="813"/>
      <c r="FE45" s="813"/>
      <c r="FF45" s="835"/>
      <c r="FG45" s="813"/>
      <c r="FH45" s="813"/>
      <c r="FI45" s="813"/>
      <c r="FJ45" s="813"/>
      <c r="FK45" s="813"/>
      <c r="FL45" s="813"/>
      <c r="FM45" s="813"/>
      <c r="FN45" s="813"/>
      <c r="FO45" s="835"/>
      <c r="FP45" s="813"/>
      <c r="GC45" s="813"/>
      <c r="GD45" s="835"/>
      <c r="GE45" s="813"/>
      <c r="GF45" s="813"/>
      <c r="GG45" s="813"/>
      <c r="GH45" s="813"/>
      <c r="GI45" s="813"/>
      <c r="GJ45" s="813"/>
      <c r="GK45" s="813"/>
      <c r="GL45" s="813"/>
      <c r="GM45" s="813"/>
      <c r="GN45" s="813"/>
      <c r="GO45" s="813"/>
      <c r="GP45" s="813"/>
      <c r="GQ45" s="813"/>
      <c r="GR45" s="813"/>
      <c r="GS45" s="835"/>
      <c r="GT45" s="813"/>
      <c r="GU45" s="813"/>
      <c r="GV45" s="813"/>
      <c r="GW45" s="813"/>
      <c r="GX45" s="813"/>
      <c r="GY45" s="813"/>
      <c r="GZ45" s="813"/>
      <c r="HA45" s="813"/>
      <c r="HB45" s="813"/>
      <c r="HC45" s="813"/>
      <c r="HD45" s="813"/>
      <c r="HE45" s="835"/>
      <c r="HF45" s="813"/>
      <c r="HG45" s="813"/>
      <c r="HH45" s="813"/>
      <c r="HI45" s="813"/>
      <c r="HJ45" s="813"/>
      <c r="HK45" s="813"/>
      <c r="HL45" s="813"/>
      <c r="HM45" s="813"/>
      <c r="HN45" s="835"/>
      <c r="HO45" s="813"/>
      <c r="HP45" s="813"/>
      <c r="HQ45" s="813"/>
      <c r="HR45" s="813"/>
      <c r="HS45" s="813"/>
      <c r="HT45" s="813"/>
      <c r="HU45" s="813"/>
      <c r="HV45" s="813"/>
      <c r="HW45" s="813"/>
      <c r="HX45" s="813"/>
      <c r="HY45" s="813"/>
      <c r="HZ45" s="835"/>
      <c r="IA45" s="813"/>
      <c r="IB45" s="813"/>
      <c r="IC45" s="813"/>
      <c r="ID45" s="813"/>
      <c r="IE45" s="813"/>
      <c r="IF45" s="813"/>
      <c r="IG45" s="813"/>
      <c r="IH45" s="813"/>
      <c r="II45" s="813"/>
      <c r="IJ45" s="813"/>
      <c r="IK45" s="813"/>
      <c r="IL45" s="813"/>
      <c r="IM45" s="835"/>
      <c r="IN45" s="813"/>
      <c r="IO45" s="813"/>
      <c r="IP45" s="813"/>
      <c r="IQ45" s="813"/>
      <c r="IR45" s="813"/>
      <c r="IS45" s="813"/>
      <c r="IT45" s="813"/>
      <c r="IU45" s="813"/>
      <c r="IV45" s="813"/>
      <c r="IW45" s="813"/>
      <c r="IX45" s="813"/>
      <c r="IY45" s="813"/>
      <c r="IZ45" s="813"/>
      <c r="JA45" s="813"/>
      <c r="JB45" s="813"/>
      <c r="JC45" s="813"/>
      <c r="JD45" s="835"/>
      <c r="JE45" s="813"/>
      <c r="JF45" s="813"/>
      <c r="JG45" s="813"/>
      <c r="JH45" s="813"/>
      <c r="JI45" s="813"/>
      <c r="JJ45" s="813"/>
      <c r="JK45" s="813"/>
      <c r="JL45" s="813"/>
      <c r="JM45" s="813"/>
      <c r="JN45" s="813"/>
      <c r="JO45" s="813"/>
      <c r="JP45" s="813"/>
      <c r="JQ45" s="835"/>
      <c r="JR45" s="813"/>
    </row>
    <row r="46" spans="1:278" x14ac:dyDescent="0.3">
      <c r="A46" s="813"/>
      <c r="B46" s="813"/>
      <c r="C46" s="813"/>
      <c r="D46" s="813"/>
      <c r="E46" s="813"/>
      <c r="F46" s="813"/>
      <c r="G46" s="835"/>
      <c r="H46" s="813"/>
      <c r="I46" s="813"/>
      <c r="J46" s="813"/>
      <c r="K46" s="813"/>
      <c r="L46" s="813"/>
      <c r="M46" s="813"/>
      <c r="N46" s="813"/>
      <c r="O46" s="813"/>
      <c r="P46" s="813"/>
      <c r="Q46" s="813"/>
      <c r="R46" s="813"/>
      <c r="S46" s="835"/>
      <c r="T46" s="813"/>
      <c r="U46" s="813"/>
      <c r="V46" s="813"/>
      <c r="W46" s="813"/>
      <c r="X46" s="813"/>
      <c r="Y46" s="813"/>
      <c r="Z46" s="813"/>
      <c r="AA46" s="835"/>
      <c r="AB46" s="813"/>
      <c r="AC46" s="813"/>
      <c r="AD46" s="813"/>
      <c r="AE46" s="813"/>
      <c r="AF46" s="813"/>
      <c r="AG46" s="813"/>
      <c r="AH46" s="835"/>
      <c r="AI46" s="813"/>
      <c r="AJ46" s="813"/>
      <c r="AK46" s="813"/>
      <c r="AL46" s="813"/>
      <c r="AM46" s="813"/>
      <c r="AN46" s="835"/>
      <c r="AO46" s="813"/>
      <c r="AP46" s="813"/>
      <c r="AQ46" s="813"/>
      <c r="AR46" s="813"/>
      <c r="AS46" s="813"/>
      <c r="AT46" s="813"/>
      <c r="AU46" s="813"/>
      <c r="AV46" s="813"/>
      <c r="AW46" s="813"/>
      <c r="AX46" s="813"/>
      <c r="AY46" s="813"/>
      <c r="AZ46" s="813"/>
      <c r="BA46" s="813"/>
      <c r="BB46" s="835"/>
      <c r="BC46" s="813"/>
      <c r="BD46" s="813"/>
      <c r="BE46" s="813"/>
      <c r="BF46" s="813"/>
      <c r="BG46" s="813"/>
      <c r="BH46" s="813"/>
      <c r="BI46" s="835"/>
      <c r="BJ46" s="813"/>
      <c r="BK46" s="813"/>
      <c r="BL46" s="813"/>
      <c r="BT46" s="813"/>
      <c r="BU46" s="835"/>
      <c r="BV46" s="833"/>
      <c r="BW46" s="833"/>
      <c r="BX46" s="833"/>
      <c r="BY46" s="833"/>
      <c r="BZ46" s="833"/>
      <c r="CA46" s="833"/>
      <c r="CB46" s="833"/>
      <c r="CC46" s="833"/>
      <c r="CD46" s="833"/>
      <c r="CE46" s="813"/>
      <c r="CF46" s="835"/>
      <c r="CG46" s="813"/>
      <c r="CH46" s="813"/>
      <c r="CI46" s="834"/>
      <c r="CJ46" s="813"/>
      <c r="CK46" s="813"/>
      <c r="CL46" s="813"/>
      <c r="CM46" s="813"/>
      <c r="CN46" s="813"/>
      <c r="CO46" s="813"/>
      <c r="CP46" s="813"/>
      <c r="CQ46" s="813"/>
      <c r="CR46" s="813"/>
      <c r="CS46" s="835"/>
      <c r="CT46" s="813"/>
      <c r="CU46" s="813"/>
      <c r="CV46" s="813"/>
      <c r="CW46" s="813"/>
      <c r="CX46" s="813"/>
      <c r="CY46" s="813"/>
      <c r="CZ46" s="813"/>
      <c r="DA46" s="813"/>
      <c r="DC46" s="813"/>
      <c r="DD46" s="833"/>
      <c r="DE46" s="835"/>
      <c r="DF46" s="813"/>
      <c r="DG46" s="813"/>
      <c r="DH46" s="813"/>
      <c r="DI46" s="813"/>
      <c r="DJ46" s="813"/>
      <c r="DK46" s="813"/>
      <c r="DL46" s="813"/>
      <c r="DM46" s="813"/>
      <c r="DN46" s="813"/>
      <c r="DO46" s="813"/>
      <c r="DP46" s="813"/>
      <c r="DQ46" s="813"/>
      <c r="DR46" s="813"/>
      <c r="DS46" s="813"/>
      <c r="DT46" s="835"/>
      <c r="DU46" s="813"/>
      <c r="DV46" s="813"/>
      <c r="DW46" s="813"/>
      <c r="DX46" s="813"/>
      <c r="DY46" s="813"/>
      <c r="DZ46" s="813"/>
      <c r="EA46" s="813"/>
      <c r="EB46" s="813"/>
      <c r="EC46" s="835"/>
      <c r="ED46" s="813"/>
      <c r="EE46" s="813"/>
      <c r="EF46" s="813"/>
      <c r="EG46" s="813"/>
      <c r="EH46" s="813"/>
      <c r="EJ46" s="813"/>
      <c r="EK46" s="835"/>
      <c r="EL46" s="813"/>
      <c r="EM46" s="813"/>
      <c r="EN46" s="813"/>
      <c r="EO46" s="813"/>
      <c r="EP46" s="813"/>
      <c r="EQ46" s="813"/>
      <c r="ER46" s="813"/>
      <c r="ES46" s="813"/>
      <c r="ET46" s="813"/>
      <c r="EU46" s="813"/>
      <c r="EV46" s="813"/>
      <c r="EW46" s="813"/>
      <c r="EX46" s="813"/>
      <c r="EY46" s="813"/>
      <c r="EZ46" s="835"/>
      <c r="FA46" s="813"/>
      <c r="FB46" s="813"/>
      <c r="FC46" s="813"/>
      <c r="FD46" s="813"/>
      <c r="FE46" s="813"/>
      <c r="FF46" s="835"/>
      <c r="FG46" s="813"/>
      <c r="FH46" s="813"/>
      <c r="FI46" s="813"/>
      <c r="FJ46" s="813"/>
      <c r="FK46" s="813"/>
      <c r="FL46" s="813"/>
      <c r="FM46" s="813"/>
      <c r="FN46" s="813"/>
      <c r="FO46" s="835"/>
      <c r="FP46" s="813"/>
      <c r="GC46" s="813"/>
      <c r="GD46" s="835"/>
      <c r="GE46" s="813"/>
      <c r="GR46" s="813"/>
      <c r="GS46" s="835"/>
      <c r="GT46" s="813"/>
      <c r="GU46" s="813"/>
      <c r="GV46" s="813"/>
      <c r="GW46" s="813"/>
      <c r="GX46" s="813"/>
      <c r="GY46" s="813"/>
      <c r="GZ46" s="813"/>
      <c r="HA46" s="813"/>
      <c r="HB46" s="813"/>
      <c r="HC46" s="813"/>
      <c r="HD46" s="813"/>
      <c r="HE46" s="835"/>
      <c r="HF46" s="813"/>
      <c r="HG46" s="813"/>
      <c r="HH46" s="813"/>
      <c r="HI46" s="813"/>
      <c r="HJ46" s="813"/>
      <c r="HK46" s="813"/>
      <c r="HL46" s="813"/>
      <c r="HM46" s="813"/>
      <c r="HN46" s="835"/>
      <c r="HO46" s="813"/>
      <c r="HP46" s="813"/>
      <c r="HQ46" s="813"/>
      <c r="HR46" s="813"/>
      <c r="HS46" s="813"/>
      <c r="HT46" s="813"/>
      <c r="HU46" s="813"/>
      <c r="HV46" s="813"/>
      <c r="HW46" s="813"/>
      <c r="HX46" s="813"/>
      <c r="HY46" s="813"/>
      <c r="HZ46" s="835"/>
      <c r="IA46" s="813"/>
      <c r="IB46" s="813"/>
      <c r="IC46" s="813"/>
      <c r="ID46" s="813"/>
      <c r="IE46" s="813"/>
      <c r="IF46" s="813"/>
      <c r="IG46" s="813"/>
      <c r="IH46" s="813"/>
      <c r="II46" s="813"/>
      <c r="IJ46" s="813"/>
      <c r="IK46" s="813"/>
      <c r="IL46" s="813"/>
      <c r="IM46" s="835"/>
      <c r="IN46" s="813"/>
      <c r="IO46" s="813"/>
      <c r="IP46" s="813"/>
      <c r="IQ46" s="813"/>
      <c r="IR46" s="813"/>
      <c r="IS46" s="813"/>
      <c r="IT46" s="813"/>
      <c r="IU46" s="813"/>
      <c r="IV46" s="813"/>
      <c r="IW46" s="813"/>
      <c r="IX46" s="813"/>
      <c r="IY46" s="813"/>
      <c r="IZ46" s="813"/>
      <c r="JA46" s="813"/>
      <c r="JB46" s="813"/>
      <c r="JC46" s="813"/>
      <c r="JD46" s="835"/>
      <c r="JE46" s="813"/>
      <c r="JF46" s="813"/>
      <c r="JG46" s="813"/>
      <c r="JH46" s="813"/>
      <c r="JI46" s="813"/>
      <c r="JJ46" s="813"/>
      <c r="JK46" s="813"/>
      <c r="JL46" s="813"/>
      <c r="JM46" s="813"/>
      <c r="JN46" s="813"/>
      <c r="JO46" s="813"/>
      <c r="JP46" s="813"/>
      <c r="JQ46" s="835"/>
      <c r="JR46" s="813"/>
    </row>
  </sheetData>
  <mergeCells count="26">
    <mergeCell ref="JF1:JN1"/>
    <mergeCell ref="DX30:EA31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  <mergeCell ref="BD1:BG1"/>
    <mergeCell ref="BK1:BS1"/>
    <mergeCell ref="BW1:CD1"/>
    <mergeCell ref="CH1:CQ1"/>
    <mergeCell ref="CU1:DC1"/>
    <mergeCell ref="DG1:DR1"/>
    <mergeCell ref="A1:E1"/>
    <mergeCell ref="I1:Q1"/>
    <mergeCell ref="U1:Y1"/>
    <mergeCell ref="AC1:AF1"/>
    <mergeCell ref="AJ1:AL1"/>
    <mergeCell ref="AP1:A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1C2C-3252-4A87-99E2-2A81FAFBD8CC}">
  <sheetPr>
    <tabColor theme="3"/>
  </sheetPr>
  <dimension ref="A1:NJ51"/>
  <sheetViews>
    <sheetView zoomScaleNormal="100" workbookViewId="0">
      <selection activeCell="H18" sqref="H18"/>
    </sheetView>
  </sheetViews>
  <sheetFormatPr defaultColWidth="9" defaultRowHeight="16.5" x14ac:dyDescent="0.3"/>
  <cols>
    <col min="1" max="1" width="1.125" style="1" customWidth="1"/>
    <col min="2" max="2" width="3.625" style="1" customWidth="1"/>
    <col min="3" max="4" width="2.125" style="1" customWidth="1"/>
    <col min="5" max="5" width="29" style="1" customWidth="1"/>
    <col min="6" max="6" width="16.625" style="1" customWidth="1"/>
    <col min="7" max="7" width="10.625" style="1" customWidth="1"/>
    <col min="8" max="8" width="15.625" style="1" customWidth="1"/>
    <col min="9" max="9" width="10.5" style="1" customWidth="1"/>
    <col min="10" max="11" width="15.125" style="1" customWidth="1"/>
    <col min="12" max="12" width="10.125" style="1" customWidth="1"/>
    <col min="13" max="13" width="14.625" style="1" customWidth="1"/>
    <col min="14" max="14" width="15.625" style="1" customWidth="1"/>
    <col min="15" max="15" width="10.5" style="1" customWidth="1"/>
    <col min="16" max="16" width="16.25" style="1" customWidth="1"/>
    <col min="17" max="17" width="16.375" style="1" bestFit="1" customWidth="1"/>
    <col min="18" max="18" width="15.125" style="1" customWidth="1"/>
    <col min="19" max="19" width="6.125" style="1" customWidth="1"/>
    <col min="20" max="20" width="6.125" style="2" customWidth="1"/>
    <col min="21" max="21" width="6.125" style="1" customWidth="1"/>
    <col min="22" max="22" width="4" style="1" customWidth="1"/>
    <col min="23" max="23" width="54.125" style="1" customWidth="1"/>
    <col min="24" max="27" width="13" style="1" customWidth="1"/>
    <col min="28" max="28" width="2.625" style="1" customWidth="1"/>
    <col min="29" max="29" width="5.5" style="2" customWidth="1"/>
    <col min="30" max="30" width="5.5" style="1" customWidth="1"/>
    <col min="31" max="31" width="4" style="1" customWidth="1"/>
    <col min="32" max="32" width="23.625" style="1" customWidth="1"/>
    <col min="33" max="35" width="17.625" style="1" customWidth="1"/>
    <col min="36" max="36" width="6.125" style="1" customWidth="1"/>
    <col min="37" max="37" width="3.5" style="2" customWidth="1"/>
    <col min="38" max="38" width="2.125" style="1" customWidth="1"/>
    <col min="39" max="39" width="3.625" style="1" customWidth="1"/>
    <col min="40" max="41" width="2.125" style="1" customWidth="1"/>
    <col min="42" max="42" width="28.625" style="1" customWidth="1"/>
    <col min="43" max="43" width="6.625" style="1" customWidth="1"/>
    <col min="44" max="73" width="0" style="1" hidden="1" customWidth="1"/>
    <col min="74" max="75" width="14.5" style="1" customWidth="1"/>
    <col min="76" max="76" width="0" style="1" hidden="1" customWidth="1"/>
    <col min="77" max="77" width="16.125" style="1" customWidth="1"/>
    <col min="78" max="78" width="14.5" style="1" customWidth="1"/>
    <col min="79" max="79" width="0" style="1" hidden="1" customWidth="1"/>
    <col min="80" max="81" width="14.5" style="1" customWidth="1"/>
    <col min="82" max="82" width="9" style="1"/>
    <col min="83" max="83" width="2.625" style="2" customWidth="1"/>
    <col min="84" max="84" width="2.625" style="1" customWidth="1"/>
    <col min="85" max="85" width="4.125" style="1" customWidth="1"/>
    <col min="86" max="86" width="15" style="1" customWidth="1"/>
    <col min="87" max="87" width="13.625" style="1" customWidth="1"/>
    <col min="88" max="88" width="14.375" style="1" bestFit="1" customWidth="1"/>
    <col min="89" max="89" width="13.625" style="1" customWidth="1"/>
    <col min="90" max="90" width="14.375" style="1" bestFit="1" customWidth="1"/>
    <col min="91" max="91" width="13.625" style="1" customWidth="1"/>
    <col min="92" max="92" width="14.75" style="1" bestFit="1" customWidth="1"/>
    <col min="93" max="93" width="13.625" style="1" customWidth="1"/>
    <col min="94" max="94" width="15.125" style="1" bestFit="1" customWidth="1"/>
    <col min="95" max="95" width="2.625" style="1" customWidth="1"/>
    <col min="96" max="96" width="2.625" style="2" customWidth="1"/>
    <col min="97" max="97" width="2.625" style="1" customWidth="1"/>
    <col min="98" max="98" width="4.625" style="1" customWidth="1"/>
    <col min="99" max="99" width="15" style="1" customWidth="1"/>
    <col min="100" max="103" width="14.5" style="1" customWidth="1"/>
    <col min="104" max="104" width="16.625" style="1" customWidth="1"/>
    <col min="105" max="105" width="2.625" style="1" customWidth="1"/>
    <col min="106" max="106" width="2.625" style="2" customWidth="1"/>
    <col min="107" max="107" width="2.625" style="1" customWidth="1"/>
    <col min="108" max="108" width="4.625" style="1" customWidth="1"/>
    <col min="109" max="109" width="13.625" style="1" customWidth="1"/>
    <col min="110" max="113" width="15.625" style="1" customWidth="1"/>
    <col min="114" max="114" width="2.625" style="1" customWidth="1"/>
    <col min="115" max="115" width="2.625" style="2" customWidth="1"/>
    <col min="116" max="116" width="2.125" style="1" customWidth="1"/>
    <col min="117" max="117" width="4.625" style="1" customWidth="1"/>
    <col min="118" max="118" width="30.5" style="1" customWidth="1"/>
    <col min="119" max="119" width="13.625" style="1" customWidth="1"/>
    <col min="120" max="120" width="14.5" style="1" customWidth="1"/>
    <col min="121" max="121" width="14.375" style="1" bestFit="1" customWidth="1"/>
    <col min="122" max="122" width="15.125" style="1" bestFit="1" customWidth="1"/>
    <col min="123" max="125" width="13.625" style="1" customWidth="1"/>
    <col min="126" max="126" width="14.75" style="1" bestFit="1" customWidth="1"/>
    <col min="127" max="127" width="2.625" style="1" customWidth="1"/>
    <col min="128" max="128" width="2.625" style="2" customWidth="1"/>
    <col min="129" max="129" width="2.625" style="1" customWidth="1"/>
    <col min="130" max="130" width="4.625" style="1" customWidth="1"/>
    <col min="131" max="131" width="15.125" style="1" customWidth="1"/>
    <col min="132" max="139" width="13.625" style="1" customWidth="1"/>
    <col min="140" max="140" width="2.625" style="1" customWidth="1"/>
    <col min="141" max="141" width="2.625" style="2" customWidth="1"/>
    <col min="142" max="142" width="2.625" style="1" customWidth="1"/>
    <col min="143" max="143" width="4" style="1" customWidth="1"/>
    <col min="144" max="144" width="14.5" style="1" customWidth="1"/>
    <col min="145" max="146" width="11.75" style="1" bestFit="1" customWidth="1"/>
    <col min="147" max="148" width="13.375" style="1" bestFit="1" customWidth="1"/>
    <col min="149" max="150" width="11.75" style="1" bestFit="1" customWidth="1"/>
    <col min="151" max="151" width="13.375" style="1" bestFit="1" customWidth="1"/>
    <col min="152" max="152" width="13.75" style="1" bestFit="1" customWidth="1"/>
    <col min="153" max="155" width="14.625" style="1" customWidth="1"/>
    <col min="156" max="156" width="2.625" style="1" customWidth="1"/>
    <col min="157" max="157" width="2.625" style="2" customWidth="1"/>
    <col min="158" max="158" width="2.625" style="1" customWidth="1"/>
    <col min="159" max="159" width="4.625" style="1" customWidth="1"/>
    <col min="160" max="160" width="1.125" style="1" customWidth="1"/>
    <col min="161" max="161" width="33.5" style="1" customWidth="1"/>
    <col min="162" max="162" width="12.625" style="1" customWidth="1"/>
    <col min="163" max="164" width="13.75" style="1" bestFit="1" customWidth="1"/>
    <col min="165" max="165" width="14.75" style="1" bestFit="1" customWidth="1"/>
    <col min="166" max="166" width="13.375" style="1" bestFit="1" customWidth="1"/>
    <col min="167" max="169" width="13.75" style="1" bestFit="1" customWidth="1"/>
    <col min="170" max="170" width="18.75" style="1" customWidth="1"/>
    <col min="171" max="171" width="2.625" style="1" customWidth="1"/>
    <col min="172" max="172" width="2.625" style="2" customWidth="1"/>
    <col min="173" max="173" width="2.625" style="1" customWidth="1"/>
    <col min="174" max="174" width="9.125" style="1" customWidth="1"/>
    <col min="175" max="175" width="30" style="1" bestFit="1" customWidth="1"/>
    <col min="176" max="176" width="11.75" style="1" bestFit="1" customWidth="1"/>
    <col min="177" max="177" width="13" style="1" bestFit="1" customWidth="1"/>
    <col min="178" max="178" width="13.375" style="1" bestFit="1" customWidth="1"/>
    <col min="179" max="179" width="13.75" style="1" bestFit="1" customWidth="1"/>
    <col min="180" max="180" width="9.625" style="1" bestFit="1" customWidth="1"/>
    <col min="181" max="181" width="11.5" style="1" bestFit="1" customWidth="1"/>
    <col min="182" max="182" width="12.25" style="1" bestFit="1" customWidth="1"/>
    <col min="183" max="183" width="12.5" style="1" bestFit="1" customWidth="1"/>
    <col min="184" max="184" width="2.625" style="1" customWidth="1"/>
    <col min="185" max="185" width="2.625" style="2" customWidth="1"/>
    <col min="186" max="186" width="2.625" style="1" customWidth="1"/>
    <col min="187" max="187" width="9.125" style="1" customWidth="1"/>
    <col min="188" max="188" width="30" style="1" bestFit="1" customWidth="1"/>
    <col min="189" max="196" width="11.25" style="1" customWidth="1"/>
    <col min="197" max="197" width="2.625" style="1" customWidth="1"/>
    <col min="198" max="198" width="2.625" style="2" customWidth="1"/>
    <col min="199" max="199" width="2.625" style="1" customWidth="1"/>
    <col min="200" max="200" width="9.125" style="1" customWidth="1"/>
    <col min="201" max="201" width="24.25" style="1" customWidth="1"/>
    <col min="202" max="202" width="11.75" style="1" bestFit="1" customWidth="1"/>
    <col min="203" max="203" width="12.625" style="1" bestFit="1" customWidth="1"/>
    <col min="204" max="204" width="13.75" style="1" bestFit="1" customWidth="1"/>
    <col min="205" max="205" width="13.375" style="1" bestFit="1" customWidth="1"/>
    <col min="206" max="206" width="11" style="1" bestFit="1" customWidth="1"/>
    <col min="207" max="207" width="10.5" style="1" bestFit="1" customWidth="1"/>
    <col min="208" max="208" width="11.75" style="1" bestFit="1" customWidth="1"/>
    <col min="209" max="209" width="11.625" style="1" bestFit="1" customWidth="1"/>
    <col min="210" max="210" width="2.625" style="1" customWidth="1"/>
    <col min="211" max="211" width="2.75" style="2" customWidth="1"/>
    <col min="212" max="212" width="2.625" style="1" customWidth="1"/>
    <col min="213" max="213" width="4.625" style="1" customWidth="1"/>
    <col min="214" max="214" width="14.625" style="1" customWidth="1"/>
    <col min="215" max="222" width="15.125" style="1" customWidth="1"/>
    <col min="223" max="223" width="2.625" style="1" customWidth="1"/>
    <col min="224" max="224" width="2.625" style="2" customWidth="1"/>
    <col min="225" max="225" width="2.625" style="1" customWidth="1"/>
    <col min="226" max="226" width="2.5" style="1" customWidth="1"/>
    <col min="227" max="227" width="5" style="1" customWidth="1"/>
    <col min="228" max="228" width="8.625" style="1" customWidth="1"/>
    <col min="229" max="229" width="9.625" style="1" customWidth="1"/>
    <col min="230" max="230" width="8.625" style="1" customWidth="1"/>
    <col min="231" max="231" width="21.5" style="1" bestFit="1" customWidth="1"/>
    <col min="232" max="232" width="20.125" style="1" customWidth="1"/>
    <col min="233" max="233" width="7" style="1" customWidth="1"/>
    <col min="234" max="234" width="8.875" style="1" customWidth="1"/>
    <col min="235" max="235" width="9.5" style="1" customWidth="1"/>
    <col min="236" max="236" width="9.625" style="1" customWidth="1"/>
    <col min="237" max="237" width="9.5" style="1" customWidth="1"/>
    <col min="238" max="238" width="3.625" style="1" customWidth="1"/>
    <col min="239" max="239" width="3.625" style="2" customWidth="1"/>
    <col min="240" max="240" width="3.625" style="1" customWidth="1"/>
    <col min="241" max="241" width="4.625" style="1" customWidth="1"/>
    <col min="242" max="242" width="8.375" style="1" customWidth="1"/>
    <col min="243" max="243" width="8.625" style="1" customWidth="1"/>
    <col min="244" max="244" width="12" style="1" bestFit="1" customWidth="1"/>
    <col min="245" max="245" width="12.25" style="1" bestFit="1" customWidth="1"/>
    <col min="246" max="246" width="15.625" style="1" bestFit="1" customWidth="1"/>
    <col min="247" max="248" width="16" style="1" bestFit="1" customWidth="1"/>
    <col min="249" max="249" width="15.25" style="1" bestFit="1" customWidth="1"/>
    <col min="250" max="250" width="16" style="1" bestFit="1" customWidth="1"/>
    <col min="251" max="251" width="15.25" style="1" customWidth="1"/>
    <col min="252" max="252" width="3.625" style="1" customWidth="1"/>
    <col min="253" max="253" width="3.625" style="2" customWidth="1"/>
    <col min="254" max="254" width="3.625" style="1" customWidth="1"/>
    <col min="255" max="255" width="4.625" style="1" customWidth="1"/>
    <col min="256" max="256" width="14.125" style="1" customWidth="1"/>
    <col min="257" max="257" width="7.5" style="1" customWidth="1"/>
    <col min="258" max="258" width="9" style="1"/>
    <col min="259" max="259" width="15.125" style="1" bestFit="1" customWidth="1"/>
    <col min="260" max="260" width="14.75" style="1" bestFit="1" customWidth="1"/>
    <col min="261" max="261" width="13" style="1" bestFit="1" customWidth="1"/>
    <col min="262" max="262" width="13.375" style="1" bestFit="1" customWidth="1"/>
    <col min="263" max="263" width="14.75" style="1" bestFit="1" customWidth="1"/>
    <col min="264" max="264" width="13.875" style="1" bestFit="1" customWidth="1"/>
    <col min="265" max="266" width="14.75" style="1" bestFit="1" customWidth="1"/>
    <col min="267" max="267" width="13.375" style="1" bestFit="1" customWidth="1"/>
    <col min="268" max="268" width="13.75" style="1" bestFit="1" customWidth="1"/>
    <col min="269" max="269" width="13" style="1" bestFit="1" customWidth="1"/>
    <col min="270" max="270" width="12.875" style="1" bestFit="1" customWidth="1"/>
    <col min="271" max="271" width="13.375" style="1" bestFit="1" customWidth="1"/>
    <col min="272" max="272" width="13.75" style="1" bestFit="1" customWidth="1"/>
    <col min="273" max="273" width="13.375" style="1" bestFit="1" customWidth="1"/>
    <col min="274" max="274" width="14.375" style="1" bestFit="1" customWidth="1"/>
    <col min="275" max="275" width="14.75" style="1" bestFit="1" customWidth="1"/>
    <col min="276" max="276" width="15.125" style="1" bestFit="1" customWidth="1"/>
    <col min="277" max="277" width="12.125" style="1" customWidth="1"/>
    <col min="278" max="278" width="3" style="1" customWidth="1"/>
    <col min="279" max="279" width="3" style="2" customWidth="1"/>
    <col min="280" max="280" width="2.125" style="1" customWidth="1"/>
    <col min="281" max="281" width="5.625" style="1" customWidth="1"/>
    <col min="282" max="282" width="8.625" style="1" customWidth="1"/>
    <col min="283" max="283" width="8.375" style="1" customWidth="1"/>
    <col min="284" max="284" width="8.625" style="1" customWidth="1"/>
    <col min="285" max="286" width="14.625" style="1" customWidth="1"/>
    <col min="287" max="287" width="7.625" style="1" customWidth="1"/>
    <col min="288" max="288" width="8.625" style="1" customWidth="1"/>
    <col min="289" max="289" width="8.125" style="1" customWidth="1"/>
    <col min="290" max="290" width="9.125" style="1" customWidth="1"/>
    <col min="291" max="291" width="3.625" style="1" customWidth="1"/>
    <col min="292" max="292" width="3.625" style="2" customWidth="1"/>
    <col min="293" max="293" width="3.625" style="1" customWidth="1"/>
    <col min="294" max="294" width="4.5" style="1" customWidth="1"/>
    <col min="295" max="295" width="11" style="1" customWidth="1"/>
    <col min="296" max="296" width="10.625" style="1" customWidth="1"/>
    <col min="297" max="297" width="11.5" style="1" customWidth="1"/>
    <col min="298" max="298" width="13.125" style="1" customWidth="1"/>
    <col min="299" max="299" width="11.5" style="1" customWidth="1"/>
    <col min="300" max="300" width="16" style="1" bestFit="1" customWidth="1"/>
    <col min="301" max="301" width="16.375" style="1" bestFit="1" customWidth="1"/>
    <col min="302" max="303" width="15.25" style="1" bestFit="1" customWidth="1"/>
    <col min="304" max="305" width="13.625" style="1" customWidth="1"/>
    <col min="306" max="306" width="15.625" style="1" bestFit="1" customWidth="1"/>
    <col min="307" max="307" width="15" style="1" bestFit="1" customWidth="1"/>
    <col min="308" max="308" width="3.625" style="1" customWidth="1"/>
    <col min="309" max="309" width="3.625" style="2" customWidth="1"/>
    <col min="310" max="310" width="3.625" style="1" customWidth="1"/>
    <col min="311" max="311" width="4.5" style="1" customWidth="1"/>
    <col min="312" max="312" width="12.625" style="1" customWidth="1"/>
    <col min="313" max="313" width="8.625" style="1" customWidth="1"/>
    <col min="314" max="314" width="9" style="1"/>
    <col min="315" max="315" width="13.875" style="1" bestFit="1" customWidth="1"/>
    <col min="316" max="316" width="14.75" style="1" bestFit="1" customWidth="1"/>
    <col min="317" max="319" width="13.125" style="1" customWidth="1"/>
    <col min="320" max="320" width="15.125" style="1" bestFit="1" customWidth="1"/>
    <col min="321" max="321" width="13.125" style="1" customWidth="1"/>
    <col min="322" max="322" width="15.125" style="1" bestFit="1" customWidth="1"/>
    <col min="323" max="327" width="13.125" style="1" customWidth="1"/>
    <col min="328" max="328" width="14.25" style="1" bestFit="1" customWidth="1"/>
    <col min="329" max="330" width="13.125" style="1" customWidth="1"/>
    <col min="331" max="331" width="15.625" style="1" customWidth="1"/>
    <col min="332" max="332" width="15.625" style="1" bestFit="1" customWidth="1"/>
    <col min="333" max="333" width="6.125" style="1" customWidth="1"/>
    <col min="334" max="334" width="2.125" style="2" customWidth="1"/>
    <col min="335" max="336" width="6" style="1" customWidth="1"/>
    <col min="337" max="337" width="8.625" style="1" customWidth="1"/>
    <col min="338" max="338" width="16.375" style="1" customWidth="1"/>
    <col min="339" max="339" width="16.125" style="1" customWidth="1"/>
    <col min="340" max="340" width="15.875" style="1" customWidth="1"/>
    <col min="341" max="341" width="15.125" style="1" bestFit="1" customWidth="1"/>
    <col min="342" max="342" width="15.125" style="1" customWidth="1"/>
    <col min="343" max="343" width="15.625" style="1" bestFit="1" customWidth="1"/>
    <col min="344" max="344" width="14.75" style="1" bestFit="1" customWidth="1"/>
    <col min="345" max="345" width="13.125" style="1" customWidth="1"/>
    <col min="346" max="346" width="15.125" style="1" bestFit="1" customWidth="1"/>
    <col min="347" max="347" width="9" style="1"/>
    <col min="348" max="348" width="2.5" style="2" customWidth="1"/>
    <col min="349" max="349" width="2.5" style="1" customWidth="1"/>
    <col min="350" max="350" width="14.5" style="1" customWidth="1"/>
    <col min="351" max="351" width="29.625" style="1" bestFit="1" customWidth="1"/>
    <col min="352" max="352" width="14.5" style="1" customWidth="1"/>
    <col min="353" max="353" width="2.5" style="1" customWidth="1"/>
    <col min="354" max="354" width="2.5" style="2" customWidth="1"/>
    <col min="355" max="355" width="2.5" style="1" customWidth="1"/>
    <col min="356" max="356" width="3.625" style="1" customWidth="1"/>
    <col min="357" max="357" width="53.5" style="1" customWidth="1"/>
    <col min="358" max="358" width="16.25" style="1" bestFit="1" customWidth="1"/>
    <col min="359" max="359" width="13.125" style="1" bestFit="1" customWidth="1"/>
    <col min="360" max="360" width="0" style="1" hidden="1" customWidth="1"/>
    <col min="361" max="361" width="19.25" style="1" bestFit="1" customWidth="1"/>
    <col min="362" max="362" width="22.125" style="1" bestFit="1" customWidth="1"/>
    <col min="363" max="363" width="3.625" style="1" customWidth="1"/>
    <col min="364" max="364" width="2.5" style="2" customWidth="1"/>
    <col min="365" max="365" width="2.5" style="1" customWidth="1"/>
    <col min="366" max="366" width="4.125" style="1" bestFit="1" customWidth="1"/>
    <col min="367" max="367" width="53.125" style="1" bestFit="1" customWidth="1"/>
    <col min="368" max="368" width="19.375" style="1" customWidth="1"/>
    <col min="369" max="369" width="23.5" style="1" bestFit="1" customWidth="1"/>
    <col min="370" max="370" width="15.125" style="1" bestFit="1" customWidth="1"/>
    <col min="371" max="371" width="11.125" style="1" bestFit="1" customWidth="1"/>
    <col min="372" max="372" width="3.625" style="1" customWidth="1"/>
    <col min="373" max="373" width="2.5" style="2" customWidth="1"/>
    <col min="374" max="374" width="2.5" style="1" customWidth="1"/>
    <col min="375" max="16384" width="9" style="1"/>
  </cols>
  <sheetData>
    <row r="1" spans="1:374" x14ac:dyDescent="0.3">
      <c r="A1" s="856" t="s">
        <v>0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10"/>
      <c r="T1" s="11"/>
      <c r="U1" s="10"/>
      <c r="V1" s="10"/>
      <c r="W1" s="856" t="s">
        <v>1</v>
      </c>
      <c r="X1" s="856"/>
      <c r="Y1" s="856"/>
      <c r="Z1" s="856"/>
      <c r="AA1" s="856"/>
      <c r="AB1" s="12"/>
      <c r="AC1" s="11"/>
      <c r="AD1" s="10"/>
      <c r="AE1" s="856" t="s">
        <v>2</v>
      </c>
      <c r="AF1" s="856"/>
      <c r="AG1" s="856"/>
      <c r="AH1" s="856"/>
      <c r="AI1" s="856"/>
      <c r="AJ1" s="10"/>
      <c r="AK1" s="13"/>
      <c r="AL1" s="856" t="s">
        <v>3</v>
      </c>
      <c r="AM1" s="856"/>
      <c r="AN1" s="856"/>
      <c r="AO1" s="856"/>
      <c r="AP1" s="856"/>
      <c r="AQ1" s="856"/>
      <c r="AR1" s="856"/>
      <c r="AS1" s="856"/>
      <c r="AT1" s="856"/>
      <c r="AU1" s="856"/>
      <c r="AV1" s="856"/>
      <c r="AW1" s="856"/>
      <c r="AX1" s="856"/>
      <c r="AY1" s="856"/>
      <c r="AZ1" s="856"/>
      <c r="BA1" s="856"/>
      <c r="BB1" s="856"/>
      <c r="BC1" s="856"/>
      <c r="BD1" s="856"/>
      <c r="BE1" s="856"/>
      <c r="BF1" s="856"/>
      <c r="BG1" s="856"/>
      <c r="BH1" s="856"/>
      <c r="BI1" s="856"/>
      <c r="BJ1" s="856"/>
      <c r="BK1" s="856"/>
      <c r="BL1" s="856"/>
      <c r="BM1" s="856"/>
      <c r="BN1" s="856"/>
      <c r="BO1" s="856"/>
      <c r="BP1" s="856"/>
      <c r="BQ1" s="856"/>
      <c r="BR1" s="856"/>
      <c r="BS1" s="856"/>
      <c r="BT1" s="856"/>
      <c r="BU1" s="856"/>
      <c r="BV1" s="856"/>
      <c r="BW1" s="856"/>
      <c r="BX1" s="856"/>
      <c r="BY1" s="856"/>
      <c r="BZ1" s="856"/>
      <c r="CA1" s="856"/>
      <c r="CB1" s="856"/>
      <c r="CC1" s="856"/>
      <c r="CD1" s="10"/>
      <c r="CE1" s="11"/>
      <c r="CF1" s="856" t="s">
        <v>4</v>
      </c>
      <c r="CG1" s="856"/>
      <c r="CH1" s="856"/>
      <c r="CI1" s="856"/>
      <c r="CJ1" s="856"/>
      <c r="CK1" s="856"/>
      <c r="CL1" s="856"/>
      <c r="CM1" s="856"/>
      <c r="CN1" s="856"/>
      <c r="CO1" s="856"/>
      <c r="CP1" s="856"/>
      <c r="CQ1" s="856"/>
      <c r="CR1" s="14"/>
      <c r="CS1" s="856" t="s">
        <v>5</v>
      </c>
      <c r="CT1" s="856"/>
      <c r="CU1" s="856"/>
      <c r="CV1" s="856"/>
      <c r="CW1" s="856"/>
      <c r="CX1" s="856"/>
      <c r="CY1" s="856"/>
      <c r="CZ1" s="856"/>
      <c r="DA1" s="856"/>
      <c r="DB1" s="14"/>
      <c r="DC1" s="856" t="s">
        <v>6</v>
      </c>
      <c r="DD1" s="856"/>
      <c r="DE1" s="856"/>
      <c r="DF1" s="856"/>
      <c r="DG1" s="856"/>
      <c r="DH1" s="856"/>
      <c r="DI1" s="856"/>
      <c r="DJ1" s="856"/>
      <c r="DK1" s="13"/>
      <c r="DL1" s="856" t="s">
        <v>7</v>
      </c>
      <c r="DM1" s="856"/>
      <c r="DN1" s="856"/>
      <c r="DO1" s="856"/>
      <c r="DP1" s="856"/>
      <c r="DQ1" s="856"/>
      <c r="DR1" s="856"/>
      <c r="DS1" s="856"/>
      <c r="DT1" s="856"/>
      <c r="DU1" s="856"/>
      <c r="DV1" s="856"/>
      <c r="DW1" s="856"/>
      <c r="DX1" s="14"/>
      <c r="DY1" s="15"/>
      <c r="DZ1" s="856" t="s">
        <v>8</v>
      </c>
      <c r="EA1" s="856"/>
      <c r="EB1" s="856"/>
      <c r="EC1" s="856"/>
      <c r="ED1" s="856"/>
      <c r="EE1" s="856"/>
      <c r="EF1" s="856"/>
      <c r="EG1" s="856"/>
      <c r="EH1" s="856"/>
      <c r="EI1" s="856"/>
      <c r="EJ1" s="10"/>
      <c r="EK1" s="14"/>
      <c r="EL1" s="10"/>
      <c r="EM1" s="856" t="s">
        <v>9</v>
      </c>
      <c r="EN1" s="856"/>
      <c r="EO1" s="856"/>
      <c r="EP1" s="856"/>
      <c r="EQ1" s="856"/>
      <c r="ER1" s="856"/>
      <c r="ES1" s="856"/>
      <c r="ET1" s="856"/>
      <c r="EU1" s="856"/>
      <c r="EV1" s="856"/>
      <c r="EW1" s="856"/>
      <c r="EX1" s="856"/>
      <c r="EY1" s="856"/>
      <c r="EZ1" s="10"/>
      <c r="FA1" s="14"/>
      <c r="FB1" s="856" t="s">
        <v>10</v>
      </c>
      <c r="FC1" s="856"/>
      <c r="FD1" s="856"/>
      <c r="FE1" s="856"/>
      <c r="FF1" s="856"/>
      <c r="FG1" s="856"/>
      <c r="FH1" s="856"/>
      <c r="FI1" s="856"/>
      <c r="FJ1" s="856"/>
      <c r="FK1" s="856"/>
      <c r="FL1" s="856"/>
      <c r="FM1" s="856"/>
      <c r="FN1" s="856"/>
      <c r="FO1" s="856"/>
      <c r="FP1" s="14"/>
      <c r="FQ1" s="856" t="s">
        <v>11</v>
      </c>
      <c r="FR1" s="856"/>
      <c r="FS1" s="856"/>
      <c r="FT1" s="856"/>
      <c r="FU1" s="856"/>
      <c r="FV1" s="856"/>
      <c r="FW1" s="856"/>
      <c r="FX1" s="856"/>
      <c r="FY1" s="856"/>
      <c r="FZ1" s="856"/>
      <c r="GA1" s="856"/>
      <c r="GB1" s="856"/>
      <c r="GC1" s="11"/>
      <c r="GD1" s="856" t="s">
        <v>12</v>
      </c>
      <c r="GE1" s="856"/>
      <c r="GF1" s="856"/>
      <c r="GG1" s="856"/>
      <c r="GH1" s="856"/>
      <c r="GI1" s="856"/>
      <c r="GJ1" s="856"/>
      <c r="GK1" s="856"/>
      <c r="GL1" s="856"/>
      <c r="GM1" s="856"/>
      <c r="GN1" s="856"/>
      <c r="GO1" s="856"/>
      <c r="GP1" s="11"/>
      <c r="GQ1" s="856" t="s">
        <v>13</v>
      </c>
      <c r="GR1" s="856"/>
      <c r="GS1" s="856"/>
      <c r="GT1" s="856"/>
      <c r="GU1" s="856"/>
      <c r="GV1" s="856"/>
      <c r="GW1" s="856"/>
      <c r="GX1" s="856"/>
      <c r="GY1" s="856"/>
      <c r="GZ1" s="856"/>
      <c r="HA1" s="856"/>
      <c r="HB1" s="856"/>
      <c r="HC1" s="11"/>
      <c r="HD1" s="856" t="s">
        <v>14</v>
      </c>
      <c r="HE1" s="856"/>
      <c r="HF1" s="856"/>
      <c r="HG1" s="856"/>
      <c r="HH1" s="856"/>
      <c r="HI1" s="856"/>
      <c r="HJ1" s="856"/>
      <c r="HK1" s="856"/>
      <c r="HL1" s="856"/>
      <c r="HM1" s="856"/>
      <c r="HN1" s="856"/>
      <c r="HO1" s="856"/>
      <c r="HP1" s="14"/>
      <c r="HQ1" s="15"/>
      <c r="HR1" s="857" t="s">
        <v>15</v>
      </c>
      <c r="HS1" s="857"/>
      <c r="HT1" s="857"/>
      <c r="HU1" s="857"/>
      <c r="HV1" s="857"/>
      <c r="HW1" s="857"/>
      <c r="HX1" s="857"/>
      <c r="HY1" s="857"/>
      <c r="HZ1" s="857"/>
      <c r="IA1" s="857"/>
      <c r="IB1" s="857"/>
      <c r="IC1" s="857"/>
      <c r="ID1" s="15"/>
      <c r="IE1" s="11"/>
      <c r="IF1" s="10"/>
      <c r="IG1" s="858" t="s">
        <v>16</v>
      </c>
      <c r="IH1" s="858"/>
      <c r="II1" s="858"/>
      <c r="IJ1" s="858"/>
      <c r="IK1" s="858"/>
      <c r="IL1" s="858"/>
      <c r="IM1" s="858"/>
      <c r="IN1" s="858"/>
      <c r="IO1" s="858"/>
      <c r="IP1" s="858"/>
      <c r="IQ1" s="858"/>
      <c r="IR1" s="10"/>
      <c r="IS1" s="11"/>
      <c r="IT1" s="10"/>
      <c r="IU1" s="856" t="s">
        <v>17</v>
      </c>
      <c r="IV1" s="856"/>
      <c r="IW1" s="856"/>
      <c r="IX1" s="856"/>
      <c r="IY1" s="856"/>
      <c r="IZ1" s="856"/>
      <c r="JA1" s="856"/>
      <c r="JB1" s="856"/>
      <c r="JC1" s="856"/>
      <c r="JD1" s="856"/>
      <c r="JE1" s="856"/>
      <c r="JF1" s="856"/>
      <c r="JG1" s="856"/>
      <c r="JH1" s="856"/>
      <c r="JI1" s="856"/>
      <c r="JJ1" s="856"/>
      <c r="JK1" s="856"/>
      <c r="JL1" s="856"/>
      <c r="JM1" s="856"/>
      <c r="JN1" s="856"/>
      <c r="JO1" s="856"/>
      <c r="JP1" s="856"/>
      <c r="JQ1" s="856"/>
      <c r="JR1" s="12"/>
      <c r="JS1" s="14"/>
      <c r="JT1" s="10"/>
      <c r="JU1" s="858" t="s">
        <v>18</v>
      </c>
      <c r="JV1" s="858"/>
      <c r="JW1" s="858"/>
      <c r="JX1" s="858"/>
      <c r="JY1" s="858"/>
      <c r="JZ1" s="858"/>
      <c r="KA1" s="858"/>
      <c r="KB1" s="858"/>
      <c r="KC1" s="858"/>
      <c r="KD1" s="858"/>
      <c r="KE1" s="10"/>
      <c r="KF1" s="11"/>
      <c r="KG1" s="10"/>
      <c r="KH1" s="858" t="s">
        <v>19</v>
      </c>
      <c r="KI1" s="858"/>
      <c r="KJ1" s="858"/>
      <c r="KK1" s="858"/>
      <c r="KL1" s="858"/>
      <c r="KM1" s="858"/>
      <c r="KN1" s="858"/>
      <c r="KO1" s="858"/>
      <c r="KP1" s="858"/>
      <c r="KQ1" s="858"/>
      <c r="KR1" s="858"/>
      <c r="KS1" s="858"/>
      <c r="KT1" s="858"/>
      <c r="KU1" s="858"/>
      <c r="KV1" s="10"/>
      <c r="KW1" s="11"/>
      <c r="KX1" s="10"/>
      <c r="KY1" s="858" t="s">
        <v>20</v>
      </c>
      <c r="KZ1" s="858"/>
      <c r="LA1" s="858"/>
      <c r="LB1" s="858"/>
      <c r="LC1" s="858"/>
      <c r="LD1" s="858"/>
      <c r="LE1" s="858"/>
      <c r="LF1" s="858"/>
      <c r="LG1" s="858"/>
      <c r="LH1" s="858"/>
      <c r="LI1" s="858"/>
      <c r="LJ1" s="858"/>
      <c r="LK1" s="858"/>
      <c r="LL1" s="858"/>
      <c r="LM1" s="858"/>
      <c r="LN1" s="858"/>
      <c r="LO1" s="858"/>
      <c r="LP1" s="858"/>
      <c r="LQ1" s="858"/>
      <c r="LR1" s="858"/>
      <c r="LS1" s="858"/>
      <c r="LT1" s="858"/>
      <c r="LU1" s="12"/>
      <c r="LV1" s="14"/>
      <c r="LW1" s="15"/>
      <c r="LX1" s="858" t="s">
        <v>21</v>
      </c>
      <c r="LY1" s="858"/>
      <c r="LZ1" s="858"/>
      <c r="MA1" s="858"/>
      <c r="MB1" s="858"/>
      <c r="MC1" s="858"/>
      <c r="MD1" s="858"/>
      <c r="ME1" s="858"/>
      <c r="MF1" s="858"/>
      <c r="MG1" s="858"/>
      <c r="MH1" s="858"/>
      <c r="MI1" s="16"/>
      <c r="MJ1" s="13"/>
      <c r="MK1" s="16"/>
      <c r="ML1" s="858" t="s">
        <v>22</v>
      </c>
      <c r="MM1" s="858"/>
      <c r="MN1" s="858"/>
      <c r="MO1" s="16"/>
      <c r="MP1" s="13"/>
      <c r="MQ1" s="16"/>
      <c r="MR1" s="878" t="s">
        <v>23</v>
      </c>
      <c r="MS1" s="878"/>
      <c r="MT1" s="878"/>
      <c r="MU1" s="878"/>
      <c r="MV1" s="878"/>
      <c r="MW1" s="878"/>
      <c r="MX1" s="878"/>
      <c r="MY1" s="16"/>
      <c r="MZ1" s="13"/>
      <c r="NA1" s="16"/>
      <c r="NB1" s="873" t="s">
        <v>24</v>
      </c>
      <c r="NC1" s="873"/>
      <c r="ND1" s="873"/>
      <c r="NE1" s="873"/>
      <c r="NF1" s="873"/>
      <c r="NG1" s="873"/>
      <c r="NH1" s="16"/>
      <c r="NI1" s="13"/>
      <c r="NJ1" s="16"/>
    </row>
    <row r="2" spans="1:374" x14ac:dyDescent="0.3">
      <c r="A2" s="18"/>
      <c r="B2" s="19"/>
      <c r="C2" s="20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21"/>
      <c r="R2" s="15"/>
      <c r="S2" s="15"/>
      <c r="T2" s="22"/>
      <c r="U2" s="15"/>
      <c r="V2" s="15"/>
      <c r="W2" s="15"/>
      <c r="X2" s="15"/>
      <c r="Y2" s="15"/>
      <c r="Z2" s="15"/>
      <c r="AA2" s="15"/>
      <c r="AB2" s="15"/>
      <c r="AC2" s="22"/>
      <c r="AD2" s="15"/>
      <c r="AE2" s="15"/>
      <c r="AF2" s="15"/>
      <c r="AG2" s="15"/>
      <c r="AH2" s="15"/>
      <c r="AI2" s="15"/>
      <c r="AJ2" s="21"/>
      <c r="AK2" s="22"/>
      <c r="AL2" s="12"/>
      <c r="AM2" s="15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2"/>
      <c r="BW2" s="12"/>
      <c r="BX2" s="12"/>
      <c r="BY2" s="12"/>
      <c r="BZ2" s="12"/>
      <c r="CA2" s="12"/>
      <c r="CB2" s="12"/>
      <c r="CC2" s="12"/>
      <c r="CD2" s="10"/>
      <c r="CE2" s="22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22"/>
      <c r="CS2" s="15"/>
      <c r="CT2" s="15"/>
      <c r="CU2" s="15"/>
      <c r="CV2" s="15"/>
      <c r="CW2" s="23"/>
      <c r="CX2" s="15"/>
      <c r="CY2" s="15"/>
      <c r="CZ2" s="15"/>
      <c r="DA2" s="15"/>
      <c r="DB2" s="22"/>
      <c r="DC2" s="15"/>
      <c r="DD2" s="15"/>
      <c r="DE2" s="15"/>
      <c r="DF2" s="15"/>
      <c r="DG2" s="23"/>
      <c r="DH2" s="15"/>
      <c r="DI2" s="15"/>
      <c r="DJ2" s="15"/>
      <c r="DK2" s="22"/>
      <c r="DL2" s="15"/>
      <c r="DM2" s="15"/>
      <c r="DN2" s="24"/>
      <c r="DO2" s="16"/>
      <c r="DP2" s="16"/>
      <c r="DQ2" s="16"/>
      <c r="DR2" s="16"/>
      <c r="DS2" s="15"/>
      <c r="DT2" s="15"/>
      <c r="DU2" s="15"/>
      <c r="DV2" s="15"/>
      <c r="DW2" s="15"/>
      <c r="DX2" s="22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25"/>
      <c r="EK2" s="26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25"/>
      <c r="FA2" s="26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2"/>
      <c r="FP2" s="22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2"/>
      <c r="GC2" s="14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2"/>
      <c r="GP2" s="14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2"/>
      <c r="HC2" s="14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22"/>
      <c r="HQ2" s="15"/>
      <c r="HR2" s="857"/>
      <c r="HS2" s="857"/>
      <c r="HT2" s="857"/>
      <c r="HU2" s="857"/>
      <c r="HV2" s="857"/>
      <c r="HW2" s="857"/>
      <c r="HX2" s="857"/>
      <c r="HY2" s="857"/>
      <c r="HZ2" s="857"/>
      <c r="IA2" s="857"/>
      <c r="IB2" s="857"/>
      <c r="IC2" s="857"/>
      <c r="ID2" s="12"/>
      <c r="IE2" s="22"/>
      <c r="IF2" s="15"/>
      <c r="IG2" s="858"/>
      <c r="IH2" s="858"/>
      <c r="II2" s="858"/>
      <c r="IJ2" s="858"/>
      <c r="IK2" s="858"/>
      <c r="IL2" s="858"/>
      <c r="IM2" s="858"/>
      <c r="IN2" s="858"/>
      <c r="IO2" s="858"/>
      <c r="IP2" s="858"/>
      <c r="IQ2" s="858"/>
      <c r="IR2" s="15"/>
      <c r="IS2" s="22"/>
      <c r="IT2" s="15"/>
      <c r="IU2" s="15"/>
      <c r="IV2" s="15"/>
      <c r="IW2" s="15"/>
      <c r="IX2" s="15"/>
      <c r="IY2" s="15"/>
      <c r="IZ2" s="15"/>
      <c r="JA2" s="15"/>
      <c r="JB2" s="27"/>
      <c r="JC2" s="15"/>
      <c r="JD2" s="27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22"/>
      <c r="JT2" s="28"/>
      <c r="JU2" s="877"/>
      <c r="JV2" s="877"/>
      <c r="JW2" s="877"/>
      <c r="JX2" s="877"/>
      <c r="JY2" s="877"/>
      <c r="JZ2" s="877"/>
      <c r="KA2" s="877"/>
      <c r="KB2" s="877"/>
      <c r="KC2" s="877"/>
      <c r="KD2" s="877"/>
      <c r="KE2" s="29"/>
      <c r="KF2" s="30"/>
      <c r="KG2" s="31"/>
      <c r="KH2" s="858"/>
      <c r="KI2" s="858"/>
      <c r="KJ2" s="858"/>
      <c r="KK2" s="858"/>
      <c r="KL2" s="858"/>
      <c r="KM2" s="858"/>
      <c r="KN2" s="858"/>
      <c r="KO2" s="858"/>
      <c r="KP2" s="858"/>
      <c r="KQ2" s="858"/>
      <c r="KR2" s="858"/>
      <c r="KS2" s="858"/>
      <c r="KT2" s="858"/>
      <c r="KU2" s="858"/>
      <c r="KV2" s="32"/>
      <c r="KW2" s="33"/>
      <c r="KX2" s="32"/>
      <c r="KY2" s="858"/>
      <c r="KZ2" s="858"/>
      <c r="LA2" s="858"/>
      <c r="LB2" s="858"/>
      <c r="LC2" s="858"/>
      <c r="LD2" s="858"/>
      <c r="LE2" s="858"/>
      <c r="LF2" s="858"/>
      <c r="LG2" s="858"/>
      <c r="LH2" s="858"/>
      <c r="LI2" s="858"/>
      <c r="LJ2" s="858"/>
      <c r="LK2" s="858"/>
      <c r="LL2" s="858"/>
      <c r="LM2" s="858"/>
      <c r="LN2" s="858"/>
      <c r="LO2" s="858"/>
      <c r="LP2" s="858"/>
      <c r="LQ2" s="858"/>
      <c r="LR2" s="858"/>
      <c r="LS2" s="858"/>
      <c r="LT2" s="858"/>
      <c r="LU2" s="34"/>
      <c r="LV2" s="35"/>
      <c r="LW2" s="36"/>
      <c r="LX2" s="858"/>
      <c r="LY2" s="858"/>
      <c r="LZ2" s="858"/>
      <c r="MA2" s="858"/>
      <c r="MB2" s="858"/>
      <c r="MC2" s="858"/>
      <c r="MD2" s="858"/>
      <c r="ME2" s="858"/>
      <c r="MF2" s="858"/>
      <c r="MG2" s="858"/>
      <c r="MH2" s="858"/>
      <c r="MI2" s="15"/>
      <c r="MJ2" s="11"/>
      <c r="MK2" s="10"/>
      <c r="ML2" s="858"/>
      <c r="MM2" s="858"/>
      <c r="MN2" s="858"/>
      <c r="MO2" s="10"/>
      <c r="MP2" s="11"/>
      <c r="MQ2" s="10"/>
      <c r="MR2" s="878"/>
      <c r="MS2" s="878"/>
      <c r="MT2" s="878"/>
      <c r="MU2" s="878"/>
      <c r="MV2" s="878"/>
      <c r="MW2" s="878"/>
      <c r="MX2" s="878"/>
      <c r="MY2" s="15"/>
      <c r="MZ2" s="11"/>
      <c r="NA2" s="10"/>
      <c r="NB2" s="873"/>
      <c r="NC2" s="873"/>
      <c r="ND2" s="873"/>
      <c r="NE2" s="873"/>
      <c r="NF2" s="873"/>
      <c r="NG2" s="873"/>
      <c r="NH2" s="15"/>
      <c r="NI2" s="11"/>
      <c r="NJ2" s="10"/>
    </row>
    <row r="3" spans="1:374" x14ac:dyDescent="0.3">
      <c r="A3" s="18"/>
      <c r="B3" s="37"/>
      <c r="C3" s="37"/>
      <c r="D3" s="37"/>
      <c r="E3" s="37"/>
      <c r="F3" s="874" t="s">
        <v>25</v>
      </c>
      <c r="G3" s="875"/>
      <c r="H3" s="874" t="s">
        <v>26</v>
      </c>
      <c r="I3" s="876"/>
      <c r="J3" s="875"/>
      <c r="K3" s="874" t="s">
        <v>27</v>
      </c>
      <c r="L3" s="876"/>
      <c r="M3" s="875"/>
      <c r="N3" s="874" t="s">
        <v>28</v>
      </c>
      <c r="O3" s="876"/>
      <c r="P3" s="875"/>
      <c r="Q3" s="874" t="s">
        <v>29</v>
      </c>
      <c r="R3" s="876"/>
      <c r="S3" s="38"/>
      <c r="T3" s="39"/>
      <c r="U3" s="40"/>
      <c r="V3" s="41"/>
      <c r="W3" s="41"/>
      <c r="X3" s="41"/>
      <c r="Y3" s="41"/>
      <c r="Z3" s="41"/>
      <c r="AA3" s="41"/>
      <c r="AB3" s="15"/>
      <c r="AC3" s="22"/>
      <c r="AD3" s="15"/>
      <c r="AE3" s="41"/>
      <c r="AF3" s="41"/>
      <c r="AG3" s="41"/>
      <c r="AH3" s="41"/>
      <c r="AI3" s="41"/>
      <c r="AJ3" s="42"/>
      <c r="AK3" s="22"/>
      <c r="AL3" s="15"/>
      <c r="AM3" s="43"/>
      <c r="AN3" s="44"/>
      <c r="AO3" s="45"/>
      <c r="AP3" s="44"/>
      <c r="AQ3" s="46"/>
      <c r="AR3" s="859" t="s">
        <v>30</v>
      </c>
      <c r="AS3" s="860"/>
      <c r="AT3" s="44"/>
      <c r="AU3" s="859" t="s">
        <v>31</v>
      </c>
      <c r="AV3" s="860"/>
      <c r="AW3" s="860"/>
      <c r="AX3" s="44"/>
      <c r="AY3" s="859" t="s">
        <v>32</v>
      </c>
      <c r="AZ3" s="860"/>
      <c r="BA3" s="860"/>
      <c r="BB3" s="44"/>
      <c r="BC3" s="859" t="s">
        <v>33</v>
      </c>
      <c r="BD3" s="860"/>
      <c r="BE3" s="860"/>
      <c r="BF3" s="44"/>
      <c r="BG3" s="859" t="s">
        <v>34</v>
      </c>
      <c r="BH3" s="860"/>
      <c r="BI3" s="860"/>
      <c r="BJ3" s="44"/>
      <c r="BK3" s="859" t="s">
        <v>35</v>
      </c>
      <c r="BL3" s="860"/>
      <c r="BM3" s="860"/>
      <c r="BN3" s="44"/>
      <c r="BO3" s="859" t="s">
        <v>36</v>
      </c>
      <c r="BP3" s="860"/>
      <c r="BQ3" s="860"/>
      <c r="BR3" s="44"/>
      <c r="BS3" s="859" t="s">
        <v>37</v>
      </c>
      <c r="BT3" s="860"/>
      <c r="BU3" s="860"/>
      <c r="BV3" s="860" t="s">
        <v>38</v>
      </c>
      <c r="BW3" s="860"/>
      <c r="BX3" s="860"/>
      <c r="BY3" s="859" t="s">
        <v>25</v>
      </c>
      <c r="BZ3" s="860"/>
      <c r="CA3" s="861"/>
      <c r="CB3" s="862" t="s">
        <v>39</v>
      </c>
      <c r="CC3" s="863"/>
      <c r="CD3" s="15"/>
      <c r="CE3" s="22"/>
      <c r="CF3" s="15"/>
      <c r="CG3" s="47"/>
      <c r="CH3" s="48"/>
      <c r="CI3" s="864" t="str">
        <f>F3</f>
        <v>2021 Fiscal Year As Accepted</v>
      </c>
      <c r="CJ3" s="865"/>
      <c r="CK3" s="865"/>
      <c r="CL3" s="866"/>
      <c r="CM3" s="864" t="str">
        <f>H3</f>
        <v>2021 Fiscal Year As Adjusted</v>
      </c>
      <c r="CN3" s="865"/>
      <c r="CO3" s="865"/>
      <c r="CP3" s="866"/>
      <c r="CQ3" s="21"/>
      <c r="CR3" s="22"/>
      <c r="CS3" s="15"/>
      <c r="CT3" s="44"/>
      <c r="CU3" s="49"/>
      <c r="CV3" s="864" t="str">
        <f>CI3</f>
        <v>2021 Fiscal Year As Accepted</v>
      </c>
      <c r="CW3" s="866"/>
      <c r="CX3" s="864" t="str">
        <f>CM3</f>
        <v>2021 Fiscal Year As Adjusted</v>
      </c>
      <c r="CY3" s="865"/>
      <c r="CZ3" s="866"/>
      <c r="DA3" s="15"/>
      <c r="DB3" s="22"/>
      <c r="DC3" s="15"/>
      <c r="DD3" s="50"/>
      <c r="DE3" s="51"/>
      <c r="DF3" s="864" t="str">
        <f>CV3</f>
        <v>2021 Fiscal Year As Accepted</v>
      </c>
      <c r="DG3" s="866"/>
      <c r="DH3" s="864" t="str">
        <f>CX3</f>
        <v>2021 Fiscal Year As Adjusted</v>
      </c>
      <c r="DI3" s="866"/>
      <c r="DJ3" s="15"/>
      <c r="DK3" s="22"/>
      <c r="DL3" s="15"/>
      <c r="DM3" s="44"/>
      <c r="DN3" s="52"/>
      <c r="DO3" s="860" t="str">
        <f>CV3</f>
        <v>2021 Fiscal Year As Accepted</v>
      </c>
      <c r="DP3" s="860"/>
      <c r="DQ3" s="860"/>
      <c r="DR3" s="860"/>
      <c r="DS3" s="859" t="str">
        <f>CX3</f>
        <v>2021 Fiscal Year As Adjusted</v>
      </c>
      <c r="DT3" s="860"/>
      <c r="DU3" s="860"/>
      <c r="DV3" s="861"/>
      <c r="DW3" s="15"/>
      <c r="DX3" s="53"/>
      <c r="DY3" s="15"/>
      <c r="DZ3" s="44"/>
      <c r="EA3" s="44"/>
      <c r="EB3" s="859" t="str">
        <f>DO3</f>
        <v>2021 Fiscal Year As Accepted</v>
      </c>
      <c r="EC3" s="860"/>
      <c r="ED3" s="860"/>
      <c r="EE3" s="861"/>
      <c r="EF3" s="859" t="str">
        <f>DS3</f>
        <v>2021 Fiscal Year As Adjusted</v>
      </c>
      <c r="EG3" s="860"/>
      <c r="EH3" s="860"/>
      <c r="EI3" s="861"/>
      <c r="EJ3" s="21"/>
      <c r="EK3" s="54"/>
      <c r="EL3" s="15"/>
      <c r="EM3" s="44"/>
      <c r="EN3" s="46"/>
      <c r="EO3" s="860" t="str">
        <f>EB3</f>
        <v>2021 Fiscal Year As Accepted</v>
      </c>
      <c r="EP3" s="860"/>
      <c r="EQ3" s="860"/>
      <c r="ER3" s="861"/>
      <c r="ES3" s="860" t="str">
        <f>EF3</f>
        <v>2021 Fiscal Year As Adjusted</v>
      </c>
      <c r="ET3" s="860"/>
      <c r="EU3" s="860"/>
      <c r="EV3" s="861"/>
      <c r="EW3" s="860" t="s">
        <v>40</v>
      </c>
      <c r="EX3" s="860"/>
      <c r="EY3" s="861"/>
      <c r="EZ3" s="21"/>
      <c r="FA3" s="54"/>
      <c r="FB3" s="15"/>
      <c r="FC3" s="44"/>
      <c r="FD3" s="44"/>
      <c r="FE3" s="44"/>
      <c r="FF3" s="869" t="str">
        <f>EB3</f>
        <v>2021 Fiscal Year As Accepted</v>
      </c>
      <c r="FG3" s="867"/>
      <c r="FH3" s="867"/>
      <c r="FI3" s="868"/>
      <c r="FJ3" s="869" t="str">
        <f>EF3</f>
        <v>2021 Fiscal Year As Adjusted</v>
      </c>
      <c r="FK3" s="867"/>
      <c r="FL3" s="867"/>
      <c r="FM3" s="867"/>
      <c r="FN3" s="868"/>
      <c r="FO3" s="12"/>
      <c r="FP3" s="14"/>
      <c r="FQ3" s="15"/>
      <c r="FR3" s="43"/>
      <c r="FS3" s="44"/>
      <c r="FT3" s="864" t="str">
        <f>FF3</f>
        <v>2021 Fiscal Year As Accepted</v>
      </c>
      <c r="FU3" s="865"/>
      <c r="FV3" s="865"/>
      <c r="FW3" s="866"/>
      <c r="FX3" s="864" t="str">
        <f>FJ3</f>
        <v>2021 Fiscal Year As Adjusted</v>
      </c>
      <c r="FY3" s="867"/>
      <c r="FZ3" s="867"/>
      <c r="GA3" s="868"/>
      <c r="GB3" s="21"/>
      <c r="GC3" s="55"/>
      <c r="GD3" s="15"/>
      <c r="GE3" s="43"/>
      <c r="GF3" s="44"/>
      <c r="GG3" s="864" t="str">
        <f>FT3</f>
        <v>2021 Fiscal Year As Accepted</v>
      </c>
      <c r="GH3" s="867"/>
      <c r="GI3" s="867"/>
      <c r="GJ3" s="868"/>
      <c r="GK3" s="864" t="str">
        <f>FX3</f>
        <v>2021 Fiscal Year As Adjusted</v>
      </c>
      <c r="GL3" s="865"/>
      <c r="GM3" s="865"/>
      <c r="GN3" s="865"/>
      <c r="GO3" s="21"/>
      <c r="GP3" s="55"/>
      <c r="GQ3" s="15"/>
      <c r="GR3" s="43"/>
      <c r="GS3" s="44"/>
      <c r="GT3" s="869" t="str">
        <f>FF3</f>
        <v>2021 Fiscal Year As Accepted</v>
      </c>
      <c r="GU3" s="867"/>
      <c r="GV3" s="867"/>
      <c r="GW3" s="868"/>
      <c r="GX3" s="864" t="str">
        <f>FJ3</f>
        <v>2021 Fiscal Year As Adjusted</v>
      </c>
      <c r="GY3" s="867"/>
      <c r="GZ3" s="867"/>
      <c r="HA3" s="868"/>
      <c r="HB3" s="21"/>
      <c r="HC3" s="55"/>
      <c r="HD3" s="15"/>
      <c r="HE3" s="44"/>
      <c r="HF3" s="44"/>
      <c r="HG3" s="870" t="str">
        <f>GT3</f>
        <v>2021 Fiscal Year As Accepted</v>
      </c>
      <c r="HH3" s="871"/>
      <c r="HI3" s="871"/>
      <c r="HJ3" s="872"/>
      <c r="HK3" s="870" t="str">
        <f>GX3</f>
        <v>2021 Fiscal Year As Adjusted</v>
      </c>
      <c r="HL3" s="871"/>
      <c r="HM3" s="871"/>
      <c r="HN3" s="872"/>
      <c r="HO3" s="15"/>
      <c r="HP3" s="22"/>
      <c r="HQ3" s="15"/>
      <c r="HR3" s="21"/>
      <c r="HS3" s="56"/>
      <c r="HT3" s="57"/>
      <c r="HU3" s="57"/>
      <c r="HV3" s="57"/>
      <c r="HW3" s="57"/>
      <c r="HX3" s="57"/>
      <c r="HY3" s="58"/>
      <c r="HZ3" s="57"/>
      <c r="IA3" s="57"/>
      <c r="IB3" s="57"/>
      <c r="IC3" s="57"/>
      <c r="ID3" s="59"/>
      <c r="IE3" s="22"/>
      <c r="IF3" s="59"/>
      <c r="IG3" s="60"/>
      <c r="IH3" s="61"/>
      <c r="II3" s="61"/>
      <c r="IJ3" s="862" t="s">
        <v>41</v>
      </c>
      <c r="IK3" s="879"/>
      <c r="IL3" s="862" t="s">
        <v>42</v>
      </c>
      <c r="IM3" s="879"/>
      <c r="IN3" s="862" t="s">
        <v>43</v>
      </c>
      <c r="IO3" s="879"/>
      <c r="IP3" s="862" t="s">
        <v>44</v>
      </c>
      <c r="IQ3" s="863"/>
      <c r="IR3" s="32"/>
      <c r="IS3" s="33"/>
      <c r="IT3" s="32"/>
      <c r="IU3" s="44"/>
      <c r="IV3" s="61"/>
      <c r="IW3" s="61"/>
      <c r="IX3" s="61"/>
      <c r="IY3" s="862" t="s">
        <v>45</v>
      </c>
      <c r="IZ3" s="879"/>
      <c r="JA3" s="862" t="s">
        <v>46</v>
      </c>
      <c r="JB3" s="879"/>
      <c r="JC3" s="862" t="s">
        <v>47</v>
      </c>
      <c r="JD3" s="879"/>
      <c r="JE3" s="862" t="s">
        <v>48</v>
      </c>
      <c r="JF3" s="879"/>
      <c r="JG3" s="862" t="s">
        <v>49</v>
      </c>
      <c r="JH3" s="879"/>
      <c r="JI3" s="862" t="s">
        <v>50</v>
      </c>
      <c r="JJ3" s="879"/>
      <c r="JK3" s="862" t="s">
        <v>51</v>
      </c>
      <c r="JL3" s="879"/>
      <c r="JM3" s="862" t="s">
        <v>52</v>
      </c>
      <c r="JN3" s="879"/>
      <c r="JO3" s="862" t="s">
        <v>53</v>
      </c>
      <c r="JP3" s="863"/>
      <c r="JQ3" s="863"/>
      <c r="JR3" s="59"/>
      <c r="JS3" s="62"/>
      <c r="JT3" s="28"/>
      <c r="JU3" s="63"/>
      <c r="JV3" s="64"/>
      <c r="JW3" s="64"/>
      <c r="JX3" s="64"/>
      <c r="JY3" s="64"/>
      <c r="JZ3" s="64"/>
      <c r="KA3" s="64"/>
      <c r="KB3" s="64"/>
      <c r="KC3" s="64"/>
      <c r="KD3" s="64"/>
      <c r="KE3" s="32"/>
      <c r="KF3" s="33"/>
      <c r="KG3" s="65"/>
      <c r="KH3" s="66"/>
      <c r="KI3" s="61"/>
      <c r="KJ3" s="61"/>
      <c r="KK3" s="67"/>
      <c r="KL3" s="862" t="s">
        <v>41</v>
      </c>
      <c r="KM3" s="879"/>
      <c r="KN3" s="862" t="s">
        <v>42</v>
      </c>
      <c r="KO3" s="879"/>
      <c r="KP3" s="862" t="s">
        <v>54</v>
      </c>
      <c r="KQ3" s="879"/>
      <c r="KR3" s="862" t="s">
        <v>55</v>
      </c>
      <c r="KS3" s="879"/>
      <c r="KT3" s="862" t="s">
        <v>44</v>
      </c>
      <c r="KU3" s="863"/>
      <c r="KV3" s="65"/>
      <c r="KW3" s="68"/>
      <c r="KX3" s="65"/>
      <c r="KY3" s="69"/>
      <c r="KZ3" s="61"/>
      <c r="LA3" s="61"/>
      <c r="LB3" s="61"/>
      <c r="LC3" s="862" t="s">
        <v>45</v>
      </c>
      <c r="LD3" s="879"/>
      <c r="LE3" s="862" t="s">
        <v>56</v>
      </c>
      <c r="LF3" s="879"/>
      <c r="LG3" s="862" t="s">
        <v>47</v>
      </c>
      <c r="LH3" s="879"/>
      <c r="LI3" s="862" t="s">
        <v>48</v>
      </c>
      <c r="LJ3" s="879"/>
      <c r="LK3" s="862" t="s">
        <v>49</v>
      </c>
      <c r="LL3" s="879"/>
      <c r="LM3" s="862" t="s">
        <v>50</v>
      </c>
      <c r="LN3" s="879"/>
      <c r="LO3" s="862" t="s">
        <v>51</v>
      </c>
      <c r="LP3" s="879"/>
      <c r="LQ3" s="862" t="s">
        <v>52</v>
      </c>
      <c r="LR3" s="879"/>
      <c r="LS3" s="862" t="s">
        <v>57</v>
      </c>
      <c r="LT3" s="863"/>
      <c r="LU3" s="28"/>
      <c r="LV3" s="70"/>
      <c r="LW3" s="15"/>
      <c r="LX3" s="44"/>
      <c r="LY3" s="71"/>
      <c r="LZ3" s="862" t="s">
        <v>44</v>
      </c>
      <c r="MA3" s="863"/>
      <c r="MB3" s="879"/>
      <c r="MC3" s="862" t="s">
        <v>58</v>
      </c>
      <c r="MD3" s="863"/>
      <c r="ME3" s="879"/>
      <c r="MF3" s="862" t="s">
        <v>59</v>
      </c>
      <c r="MG3" s="863"/>
      <c r="MH3" s="879"/>
      <c r="MI3" s="15"/>
      <c r="MJ3" s="14"/>
      <c r="MK3" s="12"/>
      <c r="ML3" s="72"/>
      <c r="MM3" s="72"/>
      <c r="MN3" s="72"/>
      <c r="MO3" s="12"/>
      <c r="MP3" s="14"/>
      <c r="MQ3" s="12"/>
      <c r="MR3" s="73"/>
      <c r="MS3" s="73"/>
      <c r="MT3" s="41"/>
      <c r="MU3" s="41"/>
      <c r="MV3" s="41"/>
      <c r="MW3" s="41"/>
      <c r="MX3" s="41"/>
      <c r="MY3" s="15"/>
      <c r="MZ3" s="14"/>
      <c r="NA3" s="12"/>
      <c r="NB3" s="73"/>
      <c r="NC3" s="41"/>
      <c r="ND3" s="41"/>
      <c r="NE3" s="41"/>
      <c r="NF3" s="41"/>
      <c r="NG3" s="41"/>
      <c r="NH3" s="15"/>
      <c r="NI3" s="14"/>
      <c r="NJ3" s="12"/>
    </row>
    <row r="4" spans="1:374" ht="82.5" x14ac:dyDescent="0.3">
      <c r="A4" s="74"/>
      <c r="B4" s="75"/>
      <c r="C4" s="76"/>
      <c r="D4" s="76"/>
      <c r="E4" s="76"/>
      <c r="F4" s="77" t="s">
        <v>60</v>
      </c>
      <c r="G4" s="78" t="s">
        <v>61</v>
      </c>
      <c r="H4" s="77" t="s">
        <v>60</v>
      </c>
      <c r="I4" s="79" t="s">
        <v>61</v>
      </c>
      <c r="J4" s="78" t="s">
        <v>62</v>
      </c>
      <c r="K4" s="77" t="s">
        <v>60</v>
      </c>
      <c r="L4" s="79" t="s">
        <v>61</v>
      </c>
      <c r="M4" s="78" t="s">
        <v>63</v>
      </c>
      <c r="N4" s="77" t="s">
        <v>60</v>
      </c>
      <c r="O4" s="79" t="s">
        <v>61</v>
      </c>
      <c r="P4" s="78" t="s">
        <v>64</v>
      </c>
      <c r="Q4" s="80" t="s">
        <v>65</v>
      </c>
      <c r="R4" s="79" t="s">
        <v>66</v>
      </c>
      <c r="S4" s="59"/>
      <c r="T4" s="81"/>
      <c r="U4" s="82"/>
      <c r="V4" s="83"/>
      <c r="W4" s="83"/>
      <c r="X4" s="84" t="s">
        <v>67</v>
      </c>
      <c r="Y4" s="84" t="s">
        <v>68</v>
      </c>
      <c r="Z4" s="84" t="s">
        <v>69</v>
      </c>
      <c r="AA4" s="84" t="s">
        <v>70</v>
      </c>
      <c r="AB4" s="85"/>
      <c r="AC4" s="86"/>
      <c r="AD4" s="74"/>
      <c r="AE4" s="76"/>
      <c r="AF4" s="76"/>
      <c r="AG4" s="75" t="str">
        <f>D14</f>
        <v>Direct Labour</v>
      </c>
      <c r="AH4" s="75" t="str">
        <f>D15</f>
        <v>Collector Labour</v>
      </c>
      <c r="AI4" s="75" t="str">
        <f>D16</f>
        <v>Overhead Labour</v>
      </c>
      <c r="AJ4" s="82"/>
      <c r="AK4" s="81"/>
      <c r="AL4" s="74"/>
      <c r="AM4" s="84"/>
      <c r="AN4" s="87"/>
      <c r="AO4" s="87"/>
      <c r="AP4" s="87"/>
      <c r="AQ4" s="87"/>
      <c r="AR4" s="88" t="s">
        <v>60</v>
      </c>
      <c r="AS4" s="89" t="s">
        <v>71</v>
      </c>
      <c r="AT4" s="84"/>
      <c r="AU4" s="88" t="s">
        <v>60</v>
      </c>
      <c r="AV4" s="89" t="s">
        <v>71</v>
      </c>
      <c r="AW4" s="89" t="s">
        <v>72</v>
      </c>
      <c r="AX4" s="84"/>
      <c r="AY4" s="88" t="s">
        <v>60</v>
      </c>
      <c r="AZ4" s="89" t="s">
        <v>71</v>
      </c>
      <c r="BA4" s="89" t="s">
        <v>72</v>
      </c>
      <c r="BB4" s="84"/>
      <c r="BC4" s="88" t="s">
        <v>60</v>
      </c>
      <c r="BD4" s="89" t="s">
        <v>71</v>
      </c>
      <c r="BE4" s="89" t="s">
        <v>72</v>
      </c>
      <c r="BF4" s="84"/>
      <c r="BG4" s="88" t="s">
        <v>60</v>
      </c>
      <c r="BH4" s="89" t="s">
        <v>71</v>
      </c>
      <c r="BI4" s="89" t="s">
        <v>72</v>
      </c>
      <c r="BJ4" s="84"/>
      <c r="BK4" s="88" t="s">
        <v>60</v>
      </c>
      <c r="BL4" s="89" t="s">
        <v>71</v>
      </c>
      <c r="BM4" s="89" t="s">
        <v>72</v>
      </c>
      <c r="BN4" s="84"/>
      <c r="BO4" s="88" t="s">
        <v>60</v>
      </c>
      <c r="BP4" s="89" t="s">
        <v>71</v>
      </c>
      <c r="BQ4" s="89" t="s">
        <v>72</v>
      </c>
      <c r="BR4" s="84"/>
      <c r="BS4" s="88" t="s">
        <v>60</v>
      </c>
      <c r="BT4" s="89" t="s">
        <v>71</v>
      </c>
      <c r="BU4" s="89" t="s">
        <v>73</v>
      </c>
      <c r="BV4" s="88" t="s">
        <v>60</v>
      </c>
      <c r="BW4" s="89" t="s">
        <v>71</v>
      </c>
      <c r="BX4" s="89" t="s">
        <v>73</v>
      </c>
      <c r="BY4" s="88" t="s">
        <v>60</v>
      </c>
      <c r="BZ4" s="89" t="s">
        <v>71</v>
      </c>
      <c r="CA4" s="89" t="s">
        <v>73</v>
      </c>
      <c r="CB4" s="90" t="s">
        <v>74</v>
      </c>
      <c r="CC4" s="89" t="s">
        <v>75</v>
      </c>
      <c r="CD4" s="74"/>
      <c r="CE4" s="86"/>
      <c r="CF4" s="74"/>
      <c r="CG4" s="91"/>
      <c r="CH4" s="92"/>
      <c r="CI4" s="93" t="s">
        <v>76</v>
      </c>
      <c r="CJ4" s="94" t="s">
        <v>77</v>
      </c>
      <c r="CK4" s="75" t="s">
        <v>78</v>
      </c>
      <c r="CL4" s="95" t="s">
        <v>70</v>
      </c>
      <c r="CM4" s="93" t="s">
        <v>76</v>
      </c>
      <c r="CN4" s="94" t="s">
        <v>77</v>
      </c>
      <c r="CO4" s="75" t="s">
        <v>78</v>
      </c>
      <c r="CP4" s="95" t="s">
        <v>70</v>
      </c>
      <c r="CQ4" s="96"/>
      <c r="CR4" s="86"/>
      <c r="CS4" s="74"/>
      <c r="CT4" s="75"/>
      <c r="CU4" s="94" t="s">
        <v>79</v>
      </c>
      <c r="CV4" s="93" t="s">
        <v>80</v>
      </c>
      <c r="CW4" s="97" t="s">
        <v>81</v>
      </c>
      <c r="CX4" s="93" t="s">
        <v>80</v>
      </c>
      <c r="CY4" s="98" t="s">
        <v>81</v>
      </c>
      <c r="CZ4" s="99" t="s">
        <v>82</v>
      </c>
      <c r="DA4" s="74"/>
      <c r="DB4" s="86"/>
      <c r="DC4" s="74"/>
      <c r="DD4" s="75"/>
      <c r="DE4" s="94" t="s">
        <v>79</v>
      </c>
      <c r="DF4" s="93" t="s">
        <v>80</v>
      </c>
      <c r="DG4" s="97" t="s">
        <v>81</v>
      </c>
      <c r="DH4" s="93" t="s">
        <v>80</v>
      </c>
      <c r="DI4" s="97" t="s">
        <v>81</v>
      </c>
      <c r="DJ4" s="74"/>
      <c r="DK4" s="86"/>
      <c r="DL4" s="74"/>
      <c r="DM4" s="75"/>
      <c r="DN4" s="100"/>
      <c r="DO4" s="75" t="s">
        <v>67</v>
      </c>
      <c r="DP4" s="75" t="s">
        <v>68</v>
      </c>
      <c r="DQ4" s="75" t="s">
        <v>69</v>
      </c>
      <c r="DR4" s="101" t="s">
        <v>70</v>
      </c>
      <c r="DS4" s="93" t="s">
        <v>67</v>
      </c>
      <c r="DT4" s="75" t="s">
        <v>68</v>
      </c>
      <c r="DU4" s="75" t="s">
        <v>69</v>
      </c>
      <c r="DV4" s="102" t="s">
        <v>70</v>
      </c>
      <c r="DW4" s="103"/>
      <c r="DX4" s="86"/>
      <c r="DY4" s="74"/>
      <c r="DZ4" s="76"/>
      <c r="EA4" s="76"/>
      <c r="EB4" s="104" t="s">
        <v>67</v>
      </c>
      <c r="EC4" s="105" t="s">
        <v>68</v>
      </c>
      <c r="ED4" s="105" t="s">
        <v>69</v>
      </c>
      <c r="EE4" s="106" t="s">
        <v>70</v>
      </c>
      <c r="EF4" s="104" t="s">
        <v>67</v>
      </c>
      <c r="EG4" s="105" t="s">
        <v>68</v>
      </c>
      <c r="EH4" s="105" t="s">
        <v>69</v>
      </c>
      <c r="EI4" s="106" t="s">
        <v>70</v>
      </c>
      <c r="EJ4" s="107"/>
      <c r="EK4" s="108"/>
      <c r="EL4" s="74"/>
      <c r="EM4" s="76"/>
      <c r="EN4" s="109"/>
      <c r="EO4" s="105" t="s">
        <v>67</v>
      </c>
      <c r="EP4" s="105" t="s">
        <v>68</v>
      </c>
      <c r="EQ4" s="105" t="s">
        <v>69</v>
      </c>
      <c r="ER4" s="106" t="s">
        <v>70</v>
      </c>
      <c r="ES4" s="105" t="s">
        <v>67</v>
      </c>
      <c r="ET4" s="105" t="s">
        <v>68</v>
      </c>
      <c r="EU4" s="105" t="s">
        <v>69</v>
      </c>
      <c r="EV4" s="106" t="s">
        <v>70</v>
      </c>
      <c r="EW4" s="110" t="s">
        <v>83</v>
      </c>
      <c r="EX4" s="110" t="s">
        <v>84</v>
      </c>
      <c r="EY4" s="111" t="s">
        <v>85</v>
      </c>
      <c r="EZ4" s="107"/>
      <c r="FA4" s="108"/>
      <c r="FB4" s="74"/>
      <c r="FC4" s="87"/>
      <c r="FD4" s="87"/>
      <c r="FE4" s="112"/>
      <c r="FF4" s="93" t="s">
        <v>67</v>
      </c>
      <c r="FG4" s="75" t="s">
        <v>68</v>
      </c>
      <c r="FH4" s="75" t="s">
        <v>69</v>
      </c>
      <c r="FI4" s="113" t="s">
        <v>70</v>
      </c>
      <c r="FJ4" s="93" t="str">
        <f>FF4</f>
        <v>Small</v>
      </c>
      <c r="FK4" s="75" t="s">
        <v>68</v>
      </c>
      <c r="FL4" s="75" t="str">
        <f>FH4</f>
        <v>Large</v>
      </c>
      <c r="FM4" s="75" t="s">
        <v>70</v>
      </c>
      <c r="FN4" s="95" t="s">
        <v>86</v>
      </c>
      <c r="FO4" s="114"/>
      <c r="FP4" s="115"/>
      <c r="FQ4" s="74"/>
      <c r="FR4" s="84"/>
      <c r="FS4" s="116"/>
      <c r="FT4" s="75" t="s">
        <v>67</v>
      </c>
      <c r="FU4" s="75" t="s">
        <v>68</v>
      </c>
      <c r="FV4" s="75" t="s">
        <v>69</v>
      </c>
      <c r="FW4" s="113" t="s">
        <v>87</v>
      </c>
      <c r="FX4" s="75" t="s">
        <v>67</v>
      </c>
      <c r="FY4" s="75" t="s">
        <v>68</v>
      </c>
      <c r="FZ4" s="75" t="s">
        <v>69</v>
      </c>
      <c r="GA4" s="113" t="s">
        <v>87</v>
      </c>
      <c r="GB4" s="117"/>
      <c r="GC4" s="118"/>
      <c r="GD4" s="74"/>
      <c r="GE4" s="84"/>
      <c r="GF4" s="116"/>
      <c r="GG4" s="75" t="s">
        <v>67</v>
      </c>
      <c r="GH4" s="75" t="s">
        <v>68</v>
      </c>
      <c r="GI4" s="75" t="s">
        <v>69</v>
      </c>
      <c r="GJ4" s="113" t="s">
        <v>87</v>
      </c>
      <c r="GK4" s="75" t="s">
        <v>67</v>
      </c>
      <c r="GL4" s="75" t="s">
        <v>68</v>
      </c>
      <c r="GM4" s="75" t="s">
        <v>69</v>
      </c>
      <c r="GN4" s="113" t="s">
        <v>87</v>
      </c>
      <c r="GO4" s="117"/>
      <c r="GP4" s="118"/>
      <c r="GQ4" s="74"/>
      <c r="GR4" s="84"/>
      <c r="GS4" s="116"/>
      <c r="GT4" s="75" t="s">
        <v>67</v>
      </c>
      <c r="GU4" s="75" t="s">
        <v>68</v>
      </c>
      <c r="GV4" s="75" t="s">
        <v>69</v>
      </c>
      <c r="GW4" s="113" t="s">
        <v>87</v>
      </c>
      <c r="GX4" s="93" t="s">
        <v>67</v>
      </c>
      <c r="GY4" s="75" t="s">
        <v>68</v>
      </c>
      <c r="GZ4" s="75" t="s">
        <v>69</v>
      </c>
      <c r="HA4" s="113" t="s">
        <v>87</v>
      </c>
      <c r="HB4" s="117"/>
      <c r="HC4" s="118"/>
      <c r="HD4" s="74"/>
      <c r="HE4" s="84"/>
      <c r="HF4" s="112"/>
      <c r="HG4" s="93" t="s">
        <v>67</v>
      </c>
      <c r="HH4" s="75" t="s">
        <v>68</v>
      </c>
      <c r="HI4" s="75" t="s">
        <v>69</v>
      </c>
      <c r="HJ4" s="113" t="s">
        <v>70</v>
      </c>
      <c r="HK4" s="93" t="s">
        <v>67</v>
      </c>
      <c r="HL4" s="75" t="s">
        <v>68</v>
      </c>
      <c r="HM4" s="75" t="s">
        <v>69</v>
      </c>
      <c r="HN4" s="113" t="s">
        <v>70</v>
      </c>
      <c r="HO4" s="74"/>
      <c r="HP4" s="86"/>
      <c r="HQ4" s="74"/>
      <c r="HR4" s="74"/>
      <c r="HS4" s="119"/>
      <c r="HT4" s="89" t="s">
        <v>88</v>
      </c>
      <c r="HU4" s="89" t="s">
        <v>89</v>
      </c>
      <c r="HV4" s="89" t="s">
        <v>90</v>
      </c>
      <c r="HW4" s="120" t="s">
        <v>91</v>
      </c>
      <c r="HX4" s="121" t="s">
        <v>92</v>
      </c>
      <c r="HY4" s="121" t="s">
        <v>93</v>
      </c>
      <c r="HZ4" s="121" t="s">
        <v>94</v>
      </c>
      <c r="IA4" s="121" t="s">
        <v>95</v>
      </c>
      <c r="IB4" s="121" t="s">
        <v>96</v>
      </c>
      <c r="IC4" s="121" t="s">
        <v>97</v>
      </c>
      <c r="ID4" s="65"/>
      <c r="IE4" s="115"/>
      <c r="IF4" s="65"/>
      <c r="IG4" s="89"/>
      <c r="IH4" s="122" t="s">
        <v>88</v>
      </c>
      <c r="II4" s="123" t="str">
        <f>HZ4</f>
        <v>Volume Ratio</v>
      </c>
      <c r="IJ4" s="124" t="s">
        <v>98</v>
      </c>
      <c r="IK4" s="99" t="s">
        <v>99</v>
      </c>
      <c r="IL4" s="124" t="str">
        <f>JK4</f>
        <v>Study System</v>
      </c>
      <c r="IM4" s="99" t="s">
        <v>100</v>
      </c>
      <c r="IN4" s="124" t="str">
        <f>IL4</f>
        <v>Study System</v>
      </c>
      <c r="IO4" s="99" t="s">
        <v>100</v>
      </c>
      <c r="IP4" s="124" t="s">
        <v>101</v>
      </c>
      <c r="IQ4" s="125" t="s">
        <v>102</v>
      </c>
      <c r="IR4" s="126"/>
      <c r="IS4" s="127"/>
      <c r="IT4" s="126"/>
      <c r="IU4" s="100"/>
      <c r="IV4" s="122" t="s">
        <v>88</v>
      </c>
      <c r="IW4" s="123" t="s">
        <v>93</v>
      </c>
      <c r="IX4" s="123" t="s">
        <v>94</v>
      </c>
      <c r="IY4" s="94" t="str">
        <f>IJ4</f>
        <v>Study System</v>
      </c>
      <c r="IZ4" s="99" t="s">
        <v>103</v>
      </c>
      <c r="JA4" s="124" t="str">
        <f>IY4</f>
        <v>Study System</v>
      </c>
      <c r="JB4" s="99" t="s">
        <v>104</v>
      </c>
      <c r="JC4" s="124" t="str">
        <f>IY4</f>
        <v>Study System</v>
      </c>
      <c r="JD4" s="99" t="s">
        <v>105</v>
      </c>
      <c r="JE4" s="124" t="str">
        <f>JC4</f>
        <v>Study System</v>
      </c>
      <c r="JF4" s="99" t="s">
        <v>106</v>
      </c>
      <c r="JG4" s="124" t="str">
        <f>JE4</f>
        <v>Study System</v>
      </c>
      <c r="JH4" s="99" t="s">
        <v>107</v>
      </c>
      <c r="JI4" s="124" t="str">
        <f>JG4</f>
        <v>Study System</v>
      </c>
      <c r="JJ4" s="99" t="s">
        <v>108</v>
      </c>
      <c r="JK4" s="124" t="str">
        <f>JE4</f>
        <v>Study System</v>
      </c>
      <c r="JL4" s="99" t="s">
        <v>109</v>
      </c>
      <c r="JM4" s="124" t="str">
        <f>JK4</f>
        <v>Study System</v>
      </c>
      <c r="JN4" s="99" t="s">
        <v>110</v>
      </c>
      <c r="JO4" s="124" t="s">
        <v>111</v>
      </c>
      <c r="JP4" s="125" t="s">
        <v>112</v>
      </c>
      <c r="JQ4" s="125" t="s">
        <v>113</v>
      </c>
      <c r="JR4" s="126"/>
      <c r="JS4" s="127"/>
      <c r="JT4" s="128"/>
      <c r="JU4" s="129"/>
      <c r="JV4" s="79" t="s">
        <v>88</v>
      </c>
      <c r="JW4" s="130" t="s">
        <v>114</v>
      </c>
      <c r="JX4" s="130" t="s">
        <v>115</v>
      </c>
      <c r="JY4" s="130" t="s">
        <v>116</v>
      </c>
      <c r="JZ4" s="130" t="s">
        <v>117</v>
      </c>
      <c r="KA4" s="130" t="s">
        <v>93</v>
      </c>
      <c r="KB4" s="130" t="s">
        <v>94</v>
      </c>
      <c r="KC4" s="79" t="s">
        <v>118</v>
      </c>
      <c r="KD4" s="130" t="s">
        <v>119</v>
      </c>
      <c r="KE4" s="65"/>
      <c r="KF4" s="68"/>
      <c r="KG4" s="131"/>
      <c r="KH4" s="89"/>
      <c r="KI4" s="90" t="s">
        <v>88</v>
      </c>
      <c r="KJ4" s="123" t="str">
        <f>KD4</f>
        <v>FY Quarter</v>
      </c>
      <c r="KK4" s="123" t="str">
        <f>KC4</f>
        <v>Total System Ratio</v>
      </c>
      <c r="KL4" s="124" t="s">
        <v>27</v>
      </c>
      <c r="KM4" s="99" t="s">
        <v>120</v>
      </c>
      <c r="KN4" s="124" t="s">
        <v>27</v>
      </c>
      <c r="KO4" s="99" t="str">
        <f>LP4</f>
        <v>Target Year</v>
      </c>
      <c r="KP4" s="124" t="str">
        <f>KN4</f>
        <v>Total System</v>
      </c>
      <c r="KQ4" s="99" t="str">
        <f>KO4</f>
        <v>Target Year</v>
      </c>
      <c r="KR4" s="125" t="s">
        <v>27</v>
      </c>
      <c r="KS4" s="125" t="s">
        <v>120</v>
      </c>
      <c r="KT4" s="124" t="s">
        <v>121</v>
      </c>
      <c r="KU4" s="125" t="s">
        <v>122</v>
      </c>
      <c r="KV4" s="131"/>
      <c r="KW4" s="132"/>
      <c r="KX4" s="131"/>
      <c r="KY4" s="100"/>
      <c r="KZ4" s="122" t="s">
        <v>123</v>
      </c>
      <c r="LA4" s="133" t="s">
        <v>93</v>
      </c>
      <c r="LB4" s="123" t="s">
        <v>94</v>
      </c>
      <c r="LC4" s="124" t="s">
        <v>124</v>
      </c>
      <c r="LD4" s="99" t="s">
        <v>120</v>
      </c>
      <c r="LE4" s="124" t="s">
        <v>124</v>
      </c>
      <c r="LF4" s="99" t="str">
        <f>LD4</f>
        <v>Target Year</v>
      </c>
      <c r="LG4" s="124" t="s">
        <v>124</v>
      </c>
      <c r="LH4" s="99" t="str">
        <f>LF4</f>
        <v>Target Year</v>
      </c>
      <c r="LI4" s="124" t="s">
        <v>124</v>
      </c>
      <c r="LJ4" s="99" t="str">
        <f>LH4</f>
        <v>Target Year</v>
      </c>
      <c r="LK4" s="124" t="s">
        <v>125</v>
      </c>
      <c r="LL4" s="99" t="str">
        <f>LH4</f>
        <v>Target Year</v>
      </c>
      <c r="LM4" s="124" t="s">
        <v>125</v>
      </c>
      <c r="LN4" s="99" t="str">
        <f>LJ4</f>
        <v>Target Year</v>
      </c>
      <c r="LO4" s="124" t="s">
        <v>125</v>
      </c>
      <c r="LP4" s="99" t="str">
        <f>LJ4</f>
        <v>Target Year</v>
      </c>
      <c r="LQ4" s="124" t="s">
        <v>125</v>
      </c>
      <c r="LR4" s="99" t="str">
        <f>LP4</f>
        <v>Target Year</v>
      </c>
      <c r="LS4" s="124" t="s">
        <v>27</v>
      </c>
      <c r="LT4" s="125" t="s">
        <v>271</v>
      </c>
      <c r="LU4" s="134"/>
      <c r="LV4" s="135"/>
      <c r="LW4" s="82"/>
      <c r="LX4" s="100"/>
      <c r="LY4" s="94" t="s">
        <v>88</v>
      </c>
      <c r="LZ4" s="124" t="s">
        <v>98</v>
      </c>
      <c r="MA4" s="94" t="s">
        <v>27</v>
      </c>
      <c r="MB4" s="99" t="s">
        <v>120</v>
      </c>
      <c r="MC4" s="124" t="s">
        <v>98</v>
      </c>
      <c r="MD4" s="94" t="s">
        <v>27</v>
      </c>
      <c r="ME4" s="99" t="s">
        <v>120</v>
      </c>
      <c r="MF4" s="124" t="s">
        <v>98</v>
      </c>
      <c r="MG4" s="94" t="s">
        <v>27</v>
      </c>
      <c r="MH4" s="99" t="s">
        <v>120</v>
      </c>
      <c r="MI4" s="74"/>
      <c r="MJ4" s="86"/>
      <c r="MK4" s="74"/>
      <c r="ML4" s="94"/>
      <c r="MM4" s="94" t="s">
        <v>126</v>
      </c>
      <c r="MN4" s="94" t="s">
        <v>127</v>
      </c>
      <c r="MO4" s="74"/>
      <c r="MP4" s="86"/>
      <c r="MQ4" s="74"/>
      <c r="MR4" s="75"/>
      <c r="MS4" s="76"/>
      <c r="MT4" s="880" t="s">
        <v>128</v>
      </c>
      <c r="MU4" s="880"/>
      <c r="MV4" s="136"/>
      <c r="MW4" s="881" t="s">
        <v>129</v>
      </c>
      <c r="MX4" s="880"/>
      <c r="MY4" s="74"/>
      <c r="MZ4" s="86"/>
      <c r="NA4" s="74"/>
      <c r="NB4" s="75"/>
      <c r="NC4" s="137"/>
      <c r="ND4" s="136" t="s">
        <v>438</v>
      </c>
      <c r="NE4" s="137" t="s">
        <v>130</v>
      </c>
      <c r="NF4" s="136" t="s">
        <v>131</v>
      </c>
      <c r="NG4" s="136" t="s">
        <v>131</v>
      </c>
      <c r="NH4" s="74"/>
      <c r="NI4" s="86"/>
      <c r="NJ4" s="74"/>
    </row>
    <row r="5" spans="1:374" ht="49.5" x14ac:dyDescent="0.3">
      <c r="A5" s="138"/>
      <c r="B5" s="139" t="s">
        <v>132</v>
      </c>
      <c r="C5" s="140"/>
      <c r="D5" s="141"/>
      <c r="E5" s="142"/>
      <c r="F5" s="143" t="s">
        <v>133</v>
      </c>
      <c r="G5" s="144" t="s">
        <v>134</v>
      </c>
      <c r="H5" s="145" t="s">
        <v>135</v>
      </c>
      <c r="I5" s="139" t="s">
        <v>136</v>
      </c>
      <c r="J5" s="144" t="s">
        <v>137</v>
      </c>
      <c r="K5" s="143" t="s">
        <v>138</v>
      </c>
      <c r="L5" s="146" t="s">
        <v>139</v>
      </c>
      <c r="M5" s="144" t="s">
        <v>140</v>
      </c>
      <c r="N5" s="143" t="s">
        <v>141</v>
      </c>
      <c r="O5" s="146" t="s">
        <v>142</v>
      </c>
      <c r="P5" s="144" t="s">
        <v>143</v>
      </c>
      <c r="Q5" s="147" t="s">
        <v>144</v>
      </c>
      <c r="R5" s="139" t="s">
        <v>145</v>
      </c>
      <c r="S5" s="148"/>
      <c r="T5" s="149"/>
      <c r="U5" s="138"/>
      <c r="V5" s="131" t="s">
        <v>132</v>
      </c>
      <c r="W5" s="150" t="s">
        <v>133</v>
      </c>
      <c r="X5" s="131" t="s">
        <v>134</v>
      </c>
      <c r="Y5" s="151" t="s">
        <v>135</v>
      </c>
      <c r="Z5" s="131" t="s">
        <v>136</v>
      </c>
      <c r="AA5" s="131" t="s">
        <v>137</v>
      </c>
      <c r="AB5" s="131"/>
      <c r="AC5" s="149"/>
      <c r="AD5" s="138"/>
      <c r="AE5" s="131" t="s">
        <v>132</v>
      </c>
      <c r="AF5" s="150" t="s">
        <v>133</v>
      </c>
      <c r="AG5" s="131" t="s">
        <v>134</v>
      </c>
      <c r="AH5" s="151" t="s">
        <v>135</v>
      </c>
      <c r="AI5" s="131" t="s">
        <v>136</v>
      </c>
      <c r="AJ5" s="138"/>
      <c r="AK5" s="152"/>
      <c r="AL5" s="138"/>
      <c r="AM5" s="131" t="s">
        <v>132</v>
      </c>
      <c r="AN5" s="103"/>
      <c r="AO5" s="138"/>
      <c r="AP5" s="138"/>
      <c r="AQ5" s="153"/>
      <c r="AR5" s="131" t="s">
        <v>133</v>
      </c>
      <c r="AS5" s="131" t="s">
        <v>134</v>
      </c>
      <c r="AT5" s="131"/>
      <c r="AU5" s="131">
        <v>0</v>
      </c>
      <c r="AV5" s="131" t="s">
        <v>134</v>
      </c>
      <c r="AW5" s="131" t="s">
        <v>146</v>
      </c>
      <c r="AX5" s="131"/>
      <c r="AY5" s="131" t="s">
        <v>136</v>
      </c>
      <c r="AZ5" s="131" t="s">
        <v>137</v>
      </c>
      <c r="BA5" s="131" t="s">
        <v>138</v>
      </c>
      <c r="BB5" s="131"/>
      <c r="BC5" s="131" t="s">
        <v>139</v>
      </c>
      <c r="BD5" s="131" t="s">
        <v>140</v>
      </c>
      <c r="BE5" s="131" t="s">
        <v>141</v>
      </c>
      <c r="BF5" s="131"/>
      <c r="BG5" s="131" t="s">
        <v>142</v>
      </c>
      <c r="BH5" s="131" t="s">
        <v>143</v>
      </c>
      <c r="BI5" s="131" t="s">
        <v>144</v>
      </c>
      <c r="BJ5" s="131"/>
      <c r="BK5" s="131" t="s">
        <v>145</v>
      </c>
      <c r="BL5" s="131" t="s">
        <v>147</v>
      </c>
      <c r="BM5" s="131" t="s">
        <v>148</v>
      </c>
      <c r="BN5" s="131"/>
      <c r="BO5" s="131" t="s">
        <v>149</v>
      </c>
      <c r="BP5" s="131" t="s">
        <v>150</v>
      </c>
      <c r="BQ5" s="131" t="s">
        <v>151</v>
      </c>
      <c r="BR5" s="131"/>
      <c r="BS5" s="131" t="s">
        <v>152</v>
      </c>
      <c r="BT5" s="131" t="s">
        <v>153</v>
      </c>
      <c r="BU5" s="131" t="s">
        <v>154</v>
      </c>
      <c r="BV5" s="150" t="s">
        <v>133</v>
      </c>
      <c r="BW5" s="131" t="s">
        <v>134</v>
      </c>
      <c r="BX5" s="131" t="s">
        <v>135</v>
      </c>
      <c r="BY5" s="154" t="s">
        <v>136</v>
      </c>
      <c r="BZ5" s="131" t="s">
        <v>155</v>
      </c>
      <c r="CA5" s="131" t="s">
        <v>138</v>
      </c>
      <c r="CB5" s="155" t="s">
        <v>139</v>
      </c>
      <c r="CC5" s="131" t="s">
        <v>140</v>
      </c>
      <c r="CD5" s="138"/>
      <c r="CE5" s="149"/>
      <c r="CF5" s="138"/>
      <c r="CG5" s="131" t="s">
        <v>132</v>
      </c>
      <c r="CH5" s="156"/>
      <c r="CI5" s="131" t="s">
        <v>133</v>
      </c>
      <c r="CJ5" s="131" t="s">
        <v>134</v>
      </c>
      <c r="CK5" s="131" t="s">
        <v>146</v>
      </c>
      <c r="CL5" s="157" t="s">
        <v>136</v>
      </c>
      <c r="CM5" s="131" t="s">
        <v>137</v>
      </c>
      <c r="CN5" s="131" t="s">
        <v>138</v>
      </c>
      <c r="CO5" s="131" t="s">
        <v>139</v>
      </c>
      <c r="CP5" s="131" t="s">
        <v>140</v>
      </c>
      <c r="CQ5" s="158"/>
      <c r="CR5" s="115"/>
      <c r="CS5" s="138"/>
      <c r="CT5" s="131" t="s">
        <v>132</v>
      </c>
      <c r="CU5" s="159"/>
      <c r="CV5" s="131" t="s">
        <v>133</v>
      </c>
      <c r="CW5" s="160" t="s">
        <v>134</v>
      </c>
      <c r="CX5" s="131" t="s">
        <v>146</v>
      </c>
      <c r="CY5" s="161" t="s">
        <v>136</v>
      </c>
      <c r="CZ5" s="161" t="s">
        <v>137</v>
      </c>
      <c r="DA5" s="138"/>
      <c r="DB5" s="115"/>
      <c r="DC5" s="138"/>
      <c r="DD5" s="131" t="s">
        <v>132</v>
      </c>
      <c r="DE5" s="159"/>
      <c r="DF5" s="131" t="s">
        <v>133</v>
      </c>
      <c r="DG5" s="160" t="s">
        <v>134</v>
      </c>
      <c r="DH5" s="131" t="s">
        <v>146</v>
      </c>
      <c r="DI5" s="161" t="s">
        <v>136</v>
      </c>
      <c r="DJ5" s="138"/>
      <c r="DK5" s="149"/>
      <c r="DL5" s="138"/>
      <c r="DM5" s="131" t="s">
        <v>132</v>
      </c>
      <c r="DN5" s="162"/>
      <c r="DO5" s="161" t="s">
        <v>133</v>
      </c>
      <c r="DP5" s="161" t="s">
        <v>134</v>
      </c>
      <c r="DQ5" s="161" t="s">
        <v>146</v>
      </c>
      <c r="DR5" s="161" t="s">
        <v>136</v>
      </c>
      <c r="DS5" s="163" t="s">
        <v>137</v>
      </c>
      <c r="DT5" s="161" t="s">
        <v>138</v>
      </c>
      <c r="DU5" s="161" t="s">
        <v>139</v>
      </c>
      <c r="DV5" s="161" t="s">
        <v>140</v>
      </c>
      <c r="DW5" s="138"/>
      <c r="DX5" s="149"/>
      <c r="DY5" s="138"/>
      <c r="DZ5" s="131" t="s">
        <v>132</v>
      </c>
      <c r="EA5" s="156"/>
      <c r="EB5" s="131" t="s">
        <v>133</v>
      </c>
      <c r="EC5" s="131" t="s">
        <v>134</v>
      </c>
      <c r="ED5" s="131" t="s">
        <v>146</v>
      </c>
      <c r="EE5" s="157" t="s">
        <v>136</v>
      </c>
      <c r="EF5" s="131" t="s">
        <v>137</v>
      </c>
      <c r="EG5" s="131" t="s">
        <v>138</v>
      </c>
      <c r="EH5" s="131" t="s">
        <v>139</v>
      </c>
      <c r="EI5" s="131" t="s">
        <v>140</v>
      </c>
      <c r="EJ5" s="164"/>
      <c r="EK5" s="165"/>
      <c r="EL5" s="138"/>
      <c r="EM5" s="131" t="s">
        <v>132</v>
      </c>
      <c r="EN5" s="156"/>
      <c r="EO5" s="131" t="s">
        <v>133</v>
      </c>
      <c r="EP5" s="131" t="s">
        <v>134</v>
      </c>
      <c r="EQ5" s="131" t="s">
        <v>146</v>
      </c>
      <c r="ER5" s="157" t="s">
        <v>136</v>
      </c>
      <c r="ES5" s="131" t="s">
        <v>137</v>
      </c>
      <c r="ET5" s="131" t="s">
        <v>138</v>
      </c>
      <c r="EU5" s="131" t="s">
        <v>139</v>
      </c>
      <c r="EV5" s="157" t="s">
        <v>140</v>
      </c>
      <c r="EW5" s="131" t="s">
        <v>141</v>
      </c>
      <c r="EX5" s="131" t="s">
        <v>142</v>
      </c>
      <c r="EY5" s="131" t="s">
        <v>143</v>
      </c>
      <c r="EZ5" s="164"/>
      <c r="FA5" s="165"/>
      <c r="FB5" s="138"/>
      <c r="FC5" s="131" t="s">
        <v>132</v>
      </c>
      <c r="FD5" s="138"/>
      <c r="FE5" s="166"/>
      <c r="FF5" s="131" t="s">
        <v>133</v>
      </c>
      <c r="FG5" s="131" t="s">
        <v>134</v>
      </c>
      <c r="FH5" s="131" t="s">
        <v>146</v>
      </c>
      <c r="FI5" s="157" t="s">
        <v>136</v>
      </c>
      <c r="FJ5" s="131" t="s">
        <v>137</v>
      </c>
      <c r="FK5" s="131" t="s">
        <v>138</v>
      </c>
      <c r="FL5" s="131" t="s">
        <v>139</v>
      </c>
      <c r="FM5" s="131" t="s">
        <v>140</v>
      </c>
      <c r="FN5" s="131" t="s">
        <v>141</v>
      </c>
      <c r="FO5" s="164"/>
      <c r="FP5" s="115"/>
      <c r="FQ5" s="138"/>
      <c r="FR5" s="131" t="s">
        <v>132</v>
      </c>
      <c r="FS5" s="167"/>
      <c r="FT5" s="131" t="s">
        <v>133</v>
      </c>
      <c r="FU5" s="131" t="s">
        <v>134</v>
      </c>
      <c r="FV5" s="131" t="s">
        <v>146</v>
      </c>
      <c r="FW5" s="157" t="s">
        <v>136</v>
      </c>
      <c r="FX5" s="131" t="s">
        <v>137</v>
      </c>
      <c r="FY5" s="131" t="s">
        <v>138</v>
      </c>
      <c r="FZ5" s="131" t="s">
        <v>139</v>
      </c>
      <c r="GA5" s="131" t="s">
        <v>140</v>
      </c>
      <c r="GB5" s="168"/>
      <c r="GC5" s="149"/>
      <c r="GD5" s="138"/>
      <c r="GE5" s="131" t="s">
        <v>132</v>
      </c>
      <c r="GF5" s="167"/>
      <c r="GG5" s="131" t="s">
        <v>133</v>
      </c>
      <c r="GH5" s="131" t="s">
        <v>134</v>
      </c>
      <c r="GI5" s="131" t="s">
        <v>146</v>
      </c>
      <c r="GJ5" s="157" t="s">
        <v>136</v>
      </c>
      <c r="GK5" s="131" t="s">
        <v>137</v>
      </c>
      <c r="GL5" s="131" t="s">
        <v>138</v>
      </c>
      <c r="GM5" s="131" t="s">
        <v>139</v>
      </c>
      <c r="GN5" s="131" t="s">
        <v>140</v>
      </c>
      <c r="GO5" s="168"/>
      <c r="GP5" s="149"/>
      <c r="GQ5" s="138"/>
      <c r="GR5" s="131" t="s">
        <v>132</v>
      </c>
      <c r="GS5" s="167"/>
      <c r="GT5" s="131" t="s">
        <v>133</v>
      </c>
      <c r="GU5" s="131" t="s">
        <v>134</v>
      </c>
      <c r="GV5" s="131" t="s">
        <v>146</v>
      </c>
      <c r="GW5" s="157" t="s">
        <v>136</v>
      </c>
      <c r="GX5" s="131" t="s">
        <v>137</v>
      </c>
      <c r="GY5" s="131" t="s">
        <v>138</v>
      </c>
      <c r="GZ5" s="131" t="s">
        <v>139</v>
      </c>
      <c r="HA5" s="131" t="s">
        <v>140</v>
      </c>
      <c r="HB5" s="168"/>
      <c r="HC5" s="149"/>
      <c r="HD5" s="138"/>
      <c r="HE5" s="131" t="s">
        <v>132</v>
      </c>
      <c r="HF5" s="153"/>
      <c r="HG5" s="131" t="s">
        <v>133</v>
      </c>
      <c r="HH5" s="131" t="s">
        <v>134</v>
      </c>
      <c r="HI5" s="131" t="s">
        <v>146</v>
      </c>
      <c r="HJ5" s="157" t="s">
        <v>136</v>
      </c>
      <c r="HK5" s="131" t="s">
        <v>137</v>
      </c>
      <c r="HL5" s="131" t="s">
        <v>138</v>
      </c>
      <c r="HM5" s="131" t="s">
        <v>139</v>
      </c>
      <c r="HN5" s="131" t="s">
        <v>140</v>
      </c>
      <c r="HO5" s="138"/>
      <c r="HP5" s="149"/>
      <c r="HQ5" s="138"/>
      <c r="HR5" s="138"/>
      <c r="HS5" s="19" t="s">
        <v>156</v>
      </c>
      <c r="HT5" s="131" t="s">
        <v>133</v>
      </c>
      <c r="HU5" s="131" t="s">
        <v>134</v>
      </c>
      <c r="HV5" s="131" t="s">
        <v>146</v>
      </c>
      <c r="HW5" s="131" t="s">
        <v>136</v>
      </c>
      <c r="HX5" s="131" t="s">
        <v>137</v>
      </c>
      <c r="HY5" s="131" t="s">
        <v>138</v>
      </c>
      <c r="HZ5" s="131" t="s">
        <v>139</v>
      </c>
      <c r="IA5" s="131" t="s">
        <v>140</v>
      </c>
      <c r="IB5" s="131" t="s">
        <v>141</v>
      </c>
      <c r="IC5" s="131" t="s">
        <v>142</v>
      </c>
      <c r="ID5" s="131"/>
      <c r="IE5" s="62"/>
      <c r="IF5" s="131"/>
      <c r="IG5" s="169" t="s">
        <v>132</v>
      </c>
      <c r="IH5" s="170" t="s">
        <v>133</v>
      </c>
      <c r="II5" s="157" t="s">
        <v>134</v>
      </c>
      <c r="IJ5" s="131" t="s">
        <v>146</v>
      </c>
      <c r="IK5" s="157" t="s">
        <v>136</v>
      </c>
      <c r="IL5" s="131" t="s">
        <v>137</v>
      </c>
      <c r="IM5" s="157" t="s">
        <v>138</v>
      </c>
      <c r="IN5" s="131" t="s">
        <v>139</v>
      </c>
      <c r="IO5" s="157" t="s">
        <v>140</v>
      </c>
      <c r="IP5" s="131" t="s">
        <v>141</v>
      </c>
      <c r="IQ5" s="131" t="s">
        <v>142</v>
      </c>
      <c r="IR5" s="131"/>
      <c r="IS5" s="132"/>
      <c r="IT5" s="131"/>
      <c r="IU5" s="171" t="s">
        <v>156</v>
      </c>
      <c r="IV5" s="170" t="s">
        <v>133</v>
      </c>
      <c r="IW5" s="157" t="s">
        <v>134</v>
      </c>
      <c r="IX5" s="170" t="s">
        <v>146</v>
      </c>
      <c r="IY5" s="131" t="s">
        <v>136</v>
      </c>
      <c r="IZ5" s="157" t="s">
        <v>137</v>
      </c>
      <c r="JA5" s="131" t="s">
        <v>138</v>
      </c>
      <c r="JB5" s="157" t="s">
        <v>139</v>
      </c>
      <c r="JC5" s="131" t="s">
        <v>140</v>
      </c>
      <c r="JD5" s="157" t="s">
        <v>141</v>
      </c>
      <c r="JE5" s="131" t="s">
        <v>142</v>
      </c>
      <c r="JF5" s="157" t="s">
        <v>143</v>
      </c>
      <c r="JG5" s="131" t="s">
        <v>144</v>
      </c>
      <c r="JH5" s="157" t="s">
        <v>145</v>
      </c>
      <c r="JI5" s="131" t="s">
        <v>147</v>
      </c>
      <c r="JJ5" s="157" t="s">
        <v>148</v>
      </c>
      <c r="JK5" s="131" t="s">
        <v>149</v>
      </c>
      <c r="JL5" s="157" t="s">
        <v>150</v>
      </c>
      <c r="JM5" s="151" t="s">
        <v>157</v>
      </c>
      <c r="JN5" s="157" t="s">
        <v>152</v>
      </c>
      <c r="JO5" s="131" t="s">
        <v>153</v>
      </c>
      <c r="JP5" s="131" t="s">
        <v>154</v>
      </c>
      <c r="JQ5" s="131" t="s">
        <v>158</v>
      </c>
      <c r="JR5" s="131"/>
      <c r="JS5" s="132"/>
      <c r="JT5" s="21"/>
      <c r="JU5" s="19" t="s">
        <v>132</v>
      </c>
      <c r="JV5" s="131" t="s">
        <v>133</v>
      </c>
      <c r="JW5" s="131" t="s">
        <v>134</v>
      </c>
      <c r="JX5" s="131" t="s">
        <v>159</v>
      </c>
      <c r="JY5" s="131" t="s">
        <v>136</v>
      </c>
      <c r="JZ5" s="131" t="s">
        <v>160</v>
      </c>
      <c r="KA5" s="131" t="s">
        <v>138</v>
      </c>
      <c r="KB5" s="131" t="s">
        <v>139</v>
      </c>
      <c r="KC5" s="131" t="s">
        <v>140</v>
      </c>
      <c r="KD5" s="131" t="s">
        <v>141</v>
      </c>
      <c r="KE5" s="131"/>
      <c r="KF5" s="132"/>
      <c r="KG5" s="65"/>
      <c r="KH5" s="19" t="s">
        <v>132</v>
      </c>
      <c r="KI5" s="131" t="str">
        <f>JV5</f>
        <v>(a)</v>
      </c>
      <c r="KJ5" s="131" t="s">
        <v>134</v>
      </c>
      <c r="KK5" s="131" t="s">
        <v>159</v>
      </c>
      <c r="KL5" s="131" t="s">
        <v>136</v>
      </c>
      <c r="KM5" s="131" t="s">
        <v>136</v>
      </c>
      <c r="KN5" s="131" t="s">
        <v>160</v>
      </c>
      <c r="KO5" s="131" t="s">
        <v>138</v>
      </c>
      <c r="KP5" s="131" t="s">
        <v>139</v>
      </c>
      <c r="KQ5" s="131" t="str">
        <f>KC5</f>
        <v>(h)</v>
      </c>
      <c r="KR5" s="131" t="s">
        <v>141</v>
      </c>
      <c r="KS5" s="131" t="s">
        <v>142</v>
      </c>
      <c r="KT5" s="131" t="s">
        <v>143</v>
      </c>
      <c r="KU5" s="131" t="s">
        <v>144</v>
      </c>
      <c r="KV5" s="65"/>
      <c r="KW5" s="68"/>
      <c r="KX5" s="65"/>
      <c r="KY5" s="171" t="s">
        <v>132</v>
      </c>
      <c r="KZ5" s="170" t="s">
        <v>133</v>
      </c>
      <c r="LA5" s="170" t="s">
        <v>134</v>
      </c>
      <c r="LB5" s="170" t="s">
        <v>159</v>
      </c>
      <c r="LC5" s="131" t="s">
        <v>136</v>
      </c>
      <c r="LD5" s="157" t="s">
        <v>160</v>
      </c>
      <c r="LE5" s="131" t="s">
        <v>138</v>
      </c>
      <c r="LF5" s="157" t="s">
        <v>139</v>
      </c>
      <c r="LG5" s="131" t="s">
        <v>140</v>
      </c>
      <c r="LH5" s="157" t="s">
        <v>141</v>
      </c>
      <c r="LI5" s="131"/>
      <c r="LJ5" s="157" t="s">
        <v>142</v>
      </c>
      <c r="LK5" s="131" t="s">
        <v>143</v>
      </c>
      <c r="LL5" s="157" t="s">
        <v>144</v>
      </c>
      <c r="LM5" s="131" t="s">
        <v>145</v>
      </c>
      <c r="LN5" s="157" t="s">
        <v>147</v>
      </c>
      <c r="LO5" s="131" t="s">
        <v>148</v>
      </c>
      <c r="LP5" s="157" t="s">
        <v>149</v>
      </c>
      <c r="LQ5" s="131" t="s">
        <v>150</v>
      </c>
      <c r="LR5" s="157" t="s">
        <v>157</v>
      </c>
      <c r="LS5" s="131" t="s">
        <v>152</v>
      </c>
      <c r="LT5" s="131" t="s">
        <v>153</v>
      </c>
      <c r="LU5" s="21"/>
      <c r="LV5" s="118"/>
      <c r="LW5" s="148"/>
      <c r="LX5" s="19" t="s">
        <v>156</v>
      </c>
      <c r="LY5" s="157" t="s">
        <v>133</v>
      </c>
      <c r="LZ5" s="131" t="s">
        <v>134</v>
      </c>
      <c r="MA5" s="131" t="s">
        <v>159</v>
      </c>
      <c r="MB5" s="157" t="s">
        <v>136</v>
      </c>
      <c r="MC5" s="131" t="s">
        <v>160</v>
      </c>
      <c r="MD5" s="131" t="s">
        <v>138</v>
      </c>
      <c r="ME5" s="157" t="s">
        <v>139</v>
      </c>
      <c r="MF5" s="131" t="s">
        <v>140</v>
      </c>
      <c r="MG5" s="131" t="s">
        <v>141</v>
      </c>
      <c r="MH5" s="131" t="s">
        <v>142</v>
      </c>
      <c r="MI5" s="138"/>
      <c r="MJ5" s="152"/>
      <c r="MK5" s="148"/>
      <c r="ML5" s="19" t="s">
        <v>132</v>
      </c>
      <c r="MM5" s="150" t="s">
        <v>133</v>
      </c>
      <c r="MN5" s="131" t="s">
        <v>134</v>
      </c>
      <c r="MO5" s="148"/>
      <c r="MP5" s="152"/>
      <c r="MQ5" s="148"/>
      <c r="MR5" s="172"/>
      <c r="MS5" s="172"/>
      <c r="MT5" s="173" t="s">
        <v>60</v>
      </c>
      <c r="MU5" s="174" t="s">
        <v>61</v>
      </c>
      <c r="MV5" s="59"/>
      <c r="MW5" s="175" t="s">
        <v>60</v>
      </c>
      <c r="MX5" s="174" t="s">
        <v>61</v>
      </c>
      <c r="MY5" s="138"/>
      <c r="MZ5" s="152"/>
      <c r="NA5" s="148"/>
      <c r="NB5" s="172"/>
      <c r="NC5" s="172"/>
      <c r="ND5" s="172"/>
      <c r="NE5" s="172"/>
      <c r="NF5" s="176" t="s">
        <v>161</v>
      </c>
      <c r="NG5" s="176" t="s">
        <v>162</v>
      </c>
      <c r="NH5" s="138"/>
      <c r="NI5" s="152"/>
      <c r="NJ5" s="148"/>
    </row>
    <row r="6" spans="1:374" x14ac:dyDescent="0.3">
      <c r="A6" s="17"/>
      <c r="B6" s="177">
        <v>1</v>
      </c>
      <c r="C6" s="178" t="s">
        <v>163</v>
      </c>
      <c r="D6" s="179"/>
      <c r="E6" s="180"/>
      <c r="F6" s="181"/>
      <c r="G6" s="182"/>
      <c r="H6" s="183"/>
      <c r="I6" s="177"/>
      <c r="J6" s="182"/>
      <c r="K6" s="181"/>
      <c r="L6" s="184"/>
      <c r="M6" s="182"/>
      <c r="N6" s="181"/>
      <c r="O6" s="184"/>
      <c r="P6" s="182"/>
      <c r="Q6" s="185"/>
      <c r="R6" s="177"/>
      <c r="S6" s="15"/>
      <c r="T6" s="22"/>
      <c r="U6" s="15"/>
      <c r="V6" s="186"/>
      <c r="W6" s="187" t="s">
        <v>25</v>
      </c>
      <c r="X6" s="188"/>
      <c r="Y6" s="189"/>
      <c r="Z6" s="189"/>
      <c r="AA6" s="189"/>
      <c r="AB6" s="190"/>
      <c r="AC6" s="22"/>
      <c r="AD6" s="15"/>
      <c r="AE6" s="17"/>
      <c r="AF6" s="192" t="s">
        <v>25</v>
      </c>
      <c r="AG6" s="17"/>
      <c r="AH6" s="17"/>
      <c r="AI6" s="17"/>
      <c r="AJ6" s="15"/>
      <c r="AK6" s="22"/>
      <c r="AL6" s="15"/>
      <c r="AM6" s="193">
        <v>1</v>
      </c>
      <c r="AN6" s="194"/>
      <c r="AO6" s="195" t="s">
        <v>163</v>
      </c>
      <c r="AP6" s="17"/>
      <c r="AQ6" s="196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97"/>
      <c r="BZ6" s="17"/>
      <c r="CA6" s="17"/>
      <c r="CB6" s="197"/>
      <c r="CC6" s="17"/>
      <c r="CD6" s="15"/>
      <c r="CE6" s="22"/>
      <c r="CF6" s="15"/>
      <c r="CG6" s="193">
        <v>1</v>
      </c>
      <c r="CH6" s="198" t="s">
        <v>67</v>
      </c>
      <c r="CI6" s="199">
        <v>204163.51280000008</v>
      </c>
      <c r="CJ6" s="200">
        <v>3715988.4832600011</v>
      </c>
      <c r="CK6" s="200">
        <v>435451.58790000004</v>
      </c>
      <c r="CL6" s="201">
        <f>CK6+CJ6</f>
        <v>4151440.0711600012</v>
      </c>
      <c r="CM6" s="199">
        <v>204163.51280000008</v>
      </c>
      <c r="CN6" s="200">
        <v>3715988.4832600015</v>
      </c>
      <c r="CO6" s="200">
        <v>326029.62060619757</v>
      </c>
      <c r="CP6" s="200">
        <f>CO6+CN6</f>
        <v>4042018.103866199</v>
      </c>
      <c r="CQ6" s="202"/>
      <c r="CR6" s="115"/>
      <c r="CS6" s="15"/>
      <c r="CT6" s="193">
        <v>1</v>
      </c>
      <c r="CU6" s="203" t="s">
        <v>67</v>
      </c>
      <c r="CV6" s="204">
        <v>23837.012900000002</v>
      </c>
      <c r="CW6" s="201">
        <v>429715.07773999998</v>
      </c>
      <c r="CX6" s="204">
        <v>23837.012900000002</v>
      </c>
      <c r="CY6" s="200">
        <v>429715.07773999998</v>
      </c>
      <c r="CZ6" s="200">
        <v>429715.0777400001</v>
      </c>
      <c r="DA6" s="15"/>
      <c r="DB6" s="115"/>
      <c r="DC6" s="15"/>
      <c r="DD6" s="193">
        <v>1</v>
      </c>
      <c r="DE6" s="203" t="s">
        <v>67</v>
      </c>
      <c r="DF6" s="204">
        <v>114592.3743</v>
      </c>
      <c r="DG6" s="201">
        <v>2471867.0046000001</v>
      </c>
      <c r="DH6" s="204">
        <v>114592.3743</v>
      </c>
      <c r="DI6" s="200">
        <v>2581288.9718938018</v>
      </c>
      <c r="DJ6" s="15"/>
      <c r="DK6" s="22"/>
      <c r="DL6" s="15"/>
      <c r="DM6" s="193">
        <v>1</v>
      </c>
      <c r="DN6" s="205" t="s">
        <v>164</v>
      </c>
      <c r="DO6" s="206">
        <v>231123</v>
      </c>
      <c r="DP6" s="206">
        <v>264454</v>
      </c>
      <c r="DQ6" s="206">
        <v>378398</v>
      </c>
      <c r="DR6" s="206">
        <f>SUM(DO6:DQ6)</f>
        <v>873975</v>
      </c>
      <c r="DS6" s="207">
        <v>216177</v>
      </c>
      <c r="DT6" s="206">
        <v>259348</v>
      </c>
      <c r="DU6" s="206">
        <v>360246</v>
      </c>
      <c r="DV6" s="206">
        <v>835771</v>
      </c>
      <c r="DW6" s="15"/>
      <c r="DX6" s="22"/>
      <c r="DY6" s="15"/>
      <c r="DZ6" s="193">
        <v>1</v>
      </c>
      <c r="EA6" s="196" t="s">
        <v>165</v>
      </c>
      <c r="EB6" s="200">
        <v>217570.55000000002</v>
      </c>
      <c r="EC6" s="200">
        <v>258874.72320000001</v>
      </c>
      <c r="ED6" s="200">
        <v>492733.58980000002</v>
      </c>
      <c r="EE6" s="201">
        <f>SUM(EB6:ED6)</f>
        <v>969178.86300000013</v>
      </c>
      <c r="EF6" s="200">
        <v>218234.55000000002</v>
      </c>
      <c r="EG6" s="200">
        <v>257873.37319999997</v>
      </c>
      <c r="EH6" s="200">
        <v>493070.93980000005</v>
      </c>
      <c r="EI6" s="200">
        <f>SUM(EF6:EH6)</f>
        <v>969178.86300000001</v>
      </c>
      <c r="EJ6" s="23"/>
      <c r="EK6" s="118"/>
      <c r="EL6" s="15"/>
      <c r="EM6" s="193">
        <v>1</v>
      </c>
      <c r="EN6" s="196" t="s">
        <v>165</v>
      </c>
      <c r="EO6" s="200">
        <v>176740.6</v>
      </c>
      <c r="EP6" s="200">
        <v>136540.26</v>
      </c>
      <c r="EQ6" s="200">
        <v>148153.546</v>
      </c>
      <c r="ER6" s="201">
        <f>SUM(EO6:EQ6)</f>
        <v>461434.40599999996</v>
      </c>
      <c r="ES6" s="200">
        <v>160715.83258252428</v>
      </c>
      <c r="ET6" s="200">
        <v>132003.48613571425</v>
      </c>
      <c r="EU6" s="200">
        <v>133392.11238769232</v>
      </c>
      <c r="EV6" s="201">
        <f>SUM(ES6:EU6)</f>
        <v>426111.43110593082</v>
      </c>
      <c r="EW6" s="200">
        <f t="shared" ref="EW6:EW7" si="0">(EV6/$EV$9)*$EW$9</f>
        <v>314161.26504763548</v>
      </c>
      <c r="EX6" s="200">
        <f>(EV6/$EV$9)*$EX$9</f>
        <v>114489.80536250328</v>
      </c>
      <c r="EY6" s="200">
        <f>SUM(EW6:EX6)</f>
        <v>428651.07041013875</v>
      </c>
      <c r="EZ6" s="23"/>
      <c r="FA6" s="118"/>
      <c r="FB6" s="15"/>
      <c r="FC6" s="193">
        <v>1</v>
      </c>
      <c r="FD6" s="195" t="s">
        <v>166</v>
      </c>
      <c r="FE6" s="196"/>
      <c r="FF6" s="208"/>
      <c r="FG6" s="208"/>
      <c r="FH6" s="208"/>
      <c r="FI6" s="209"/>
      <c r="FJ6" s="208"/>
      <c r="FK6" s="208"/>
      <c r="FL6" s="208"/>
      <c r="FM6" s="208"/>
      <c r="FN6" s="208"/>
      <c r="FO6" s="23"/>
      <c r="FP6" s="118"/>
      <c r="FQ6" s="15"/>
      <c r="FR6" s="193">
        <v>1</v>
      </c>
      <c r="FS6" s="196" t="s">
        <v>167</v>
      </c>
      <c r="FT6" s="200">
        <v>43979</v>
      </c>
      <c r="FU6" s="200">
        <v>38298.6</v>
      </c>
      <c r="FV6" s="200">
        <v>107000</v>
      </c>
      <c r="FW6" s="201">
        <v>189277.6</v>
      </c>
      <c r="FX6" s="200">
        <v>0</v>
      </c>
      <c r="FY6" s="200">
        <v>0</v>
      </c>
      <c r="FZ6" s="200">
        <v>0</v>
      </c>
      <c r="GA6" s="201">
        <f t="shared" ref="GA6:GA13" si="1">SUM(FX6:FZ6)</f>
        <v>0</v>
      </c>
      <c r="GB6" s="210"/>
      <c r="GC6" s="211"/>
      <c r="GD6" s="15"/>
      <c r="GE6" s="193">
        <v>1</v>
      </c>
      <c r="GF6" s="17" t="s">
        <v>168</v>
      </c>
      <c r="GG6" s="200">
        <v>0</v>
      </c>
      <c r="GH6" s="200">
        <v>0</v>
      </c>
      <c r="GI6" s="200">
        <v>0</v>
      </c>
      <c r="GJ6" s="201">
        <f t="shared" ref="GJ6:GJ11" si="2">SUM(GG6:GI6)</f>
        <v>0</v>
      </c>
      <c r="GK6" s="200">
        <v>0</v>
      </c>
      <c r="GL6" s="200">
        <v>0</v>
      </c>
      <c r="GM6" s="200">
        <v>0</v>
      </c>
      <c r="GN6" s="201">
        <f t="shared" ref="GN6:GN10" si="3">SUM(GK6:GM6)</f>
        <v>0</v>
      </c>
      <c r="GO6" s="210"/>
      <c r="GP6" s="211"/>
      <c r="GQ6" s="15"/>
      <c r="GR6" s="193">
        <v>1</v>
      </c>
      <c r="GS6" s="196" t="s">
        <v>169</v>
      </c>
      <c r="GT6" s="200">
        <v>975</v>
      </c>
      <c r="GU6" s="200">
        <v>363.5</v>
      </c>
      <c r="GV6" s="200">
        <v>3071.59</v>
      </c>
      <c r="GW6" s="201">
        <f t="shared" ref="GW6:GW11" si="4">SUM(GT6:GV6)</f>
        <v>4410.09</v>
      </c>
      <c r="GX6" s="200">
        <v>975</v>
      </c>
      <c r="GY6" s="200">
        <v>363.5</v>
      </c>
      <c r="GZ6" s="200">
        <v>3071.59</v>
      </c>
      <c r="HA6" s="200">
        <f>SUM(GX6:GZ6)</f>
        <v>4410.09</v>
      </c>
      <c r="HB6" s="210"/>
      <c r="HC6" s="211"/>
      <c r="HD6" s="15"/>
      <c r="HE6" s="193">
        <v>1</v>
      </c>
      <c r="HF6" s="212" t="s">
        <v>170</v>
      </c>
      <c r="HG6" s="213">
        <v>281470728</v>
      </c>
      <c r="HH6" s="213">
        <v>560830568</v>
      </c>
      <c r="HI6" s="213">
        <v>1197595825</v>
      </c>
      <c r="HJ6" s="214">
        <f>SUM(HG6:HI6)</f>
        <v>2039897121</v>
      </c>
      <c r="HK6" s="206">
        <v>281470728</v>
      </c>
      <c r="HL6" s="206">
        <v>569130154</v>
      </c>
      <c r="HM6" s="206">
        <v>1197595825</v>
      </c>
      <c r="HN6" s="206">
        <f>SUM(HK6:HM6)</f>
        <v>2048196707</v>
      </c>
      <c r="HO6" s="215"/>
      <c r="HP6" s="22"/>
      <c r="HQ6" s="15"/>
      <c r="HR6" s="15"/>
      <c r="HS6" s="193">
        <v>1</v>
      </c>
      <c r="HT6" s="216">
        <v>1</v>
      </c>
      <c r="HU6" s="216">
        <v>10</v>
      </c>
      <c r="HV6" s="216">
        <v>25</v>
      </c>
      <c r="HW6" s="217">
        <v>12220946</v>
      </c>
      <c r="HX6" s="218">
        <v>23045957</v>
      </c>
      <c r="HY6" s="219">
        <f t="shared" ref="HY6:HY26" si="5">HV6/HU6</f>
        <v>2.5</v>
      </c>
      <c r="HZ6" s="219">
        <f t="shared" ref="HZ6:HZ26" si="6">HX6/HW6</f>
        <v>1.8857752092186644</v>
      </c>
      <c r="IA6" s="220">
        <v>1</v>
      </c>
      <c r="IB6" s="220">
        <v>0</v>
      </c>
      <c r="IC6" s="220">
        <v>0</v>
      </c>
      <c r="ID6" s="15"/>
      <c r="IE6" s="68"/>
      <c r="IF6" s="15"/>
      <c r="IG6" s="182">
        <v>1</v>
      </c>
      <c r="IH6" s="221">
        <v>1</v>
      </c>
      <c r="II6" s="222">
        <f t="shared" ref="II6:II26" si="7">HZ6</f>
        <v>1.8857752092186644</v>
      </c>
      <c r="IJ6" s="200">
        <v>0</v>
      </c>
      <c r="IK6" s="201">
        <f>II6*IJ6</f>
        <v>0</v>
      </c>
      <c r="IL6" s="200">
        <v>1232885</v>
      </c>
      <c r="IM6" s="201">
        <v>2509646</v>
      </c>
      <c r="IN6" s="200">
        <v>547148.72080000001</v>
      </c>
      <c r="IO6" s="201">
        <v>1074315</v>
      </c>
      <c r="IP6" s="200">
        <f>SUM(IJ6,IN6)</f>
        <v>547148.72080000001</v>
      </c>
      <c r="IQ6" s="200">
        <f>SUM(IK6,IO6)</f>
        <v>1074315</v>
      </c>
      <c r="IR6" s="223"/>
      <c r="IS6" s="224"/>
      <c r="IT6" s="223"/>
      <c r="IU6" s="225">
        <v>1</v>
      </c>
      <c r="IV6" s="226">
        <v>1</v>
      </c>
      <c r="IW6" s="227">
        <f t="shared" ref="IW6:IX25" si="8">HY6</f>
        <v>2.5</v>
      </c>
      <c r="IX6" s="228">
        <f t="shared" si="8"/>
        <v>1.8857752092186644</v>
      </c>
      <c r="IY6" s="200">
        <v>286605.44525745331</v>
      </c>
      <c r="IZ6" s="201">
        <f>IY6*$IX6</f>
        <v>540473.44349358242</v>
      </c>
      <c r="JA6" s="200">
        <v>13671.663200000001</v>
      </c>
      <c r="JB6" s="201">
        <f>JA6*$IX6</f>
        <v>25781.683531347117</v>
      </c>
      <c r="JC6" s="200">
        <v>118341.59154254672</v>
      </c>
      <c r="JD6" s="201">
        <f>JC6*IW6</f>
        <v>295853.97885636683</v>
      </c>
      <c r="JE6" s="200">
        <v>285715.40000000002</v>
      </c>
      <c r="JF6" s="201">
        <v>787319.4</v>
      </c>
      <c r="JG6" s="200">
        <v>21157.262399999985</v>
      </c>
      <c r="JH6" s="201">
        <f>JG6*$IX6</f>
        <v>39897.840928854152</v>
      </c>
      <c r="JI6" s="200">
        <v>16518.97540000001</v>
      </c>
      <c r="JJ6" s="201">
        <f>JI6*$IX6</f>
        <v>31151.074291012988</v>
      </c>
      <c r="JK6" s="200">
        <v>24148.36</v>
      </c>
      <c r="JL6" s="201">
        <f>JK6*$IX6</f>
        <v>45538.378631287625</v>
      </c>
      <c r="JM6" s="200">
        <v>109397.7849</v>
      </c>
      <c r="JN6" s="201">
        <f>JM6*$IX6</f>
        <v>206299.63070785595</v>
      </c>
      <c r="JO6" s="200">
        <f>IY6+JA6+JC6+JE6+JG6+JK6+JM6+JI6</f>
        <v>875556.48270000005</v>
      </c>
      <c r="JP6" s="200">
        <f>IZ6+JB6+JD6+JF6+JH6+JL6+JN6+JJ6</f>
        <v>1972315.4304403074</v>
      </c>
      <c r="JQ6" s="229">
        <f t="shared" ref="JQ6:JQ26" si="9">JP6/HX6*100</f>
        <v>8.5581841120345192</v>
      </c>
      <c r="JR6" s="15"/>
      <c r="JS6" s="22"/>
      <c r="JT6" s="15"/>
      <c r="JU6" s="193">
        <v>1</v>
      </c>
      <c r="JV6" s="216">
        <v>1</v>
      </c>
      <c r="JW6" s="17">
        <f t="shared" ref="JW6:JW25" si="10">HV6</f>
        <v>25</v>
      </c>
      <c r="JX6" s="194">
        <v>23</v>
      </c>
      <c r="JY6" s="199">
        <f t="shared" ref="JY6:JY25" si="11">HX6</f>
        <v>23045957</v>
      </c>
      <c r="JZ6" s="199">
        <f t="shared" ref="JZ6:JZ25" si="12">JY6*$KB$26</f>
        <v>23249732.385114327</v>
      </c>
      <c r="KA6" s="230">
        <f>JX6/JW6</f>
        <v>0.92</v>
      </c>
      <c r="KB6" s="230">
        <f>JZ6/JY6</f>
        <v>1.0088421316204976</v>
      </c>
      <c r="KC6" s="230">
        <f>LT7/LS7</f>
        <v>1.1477896913986256</v>
      </c>
      <c r="KD6" s="216" t="s">
        <v>254</v>
      </c>
      <c r="KE6" s="231"/>
      <c r="KF6" s="232"/>
      <c r="KG6" s="231"/>
      <c r="KH6" s="193">
        <v>1</v>
      </c>
      <c r="KI6" s="216">
        <v>1</v>
      </c>
      <c r="KJ6" s="233" t="str">
        <f t="shared" ref="KJ6:KJ25" si="13">KD6</f>
        <v>Q3</v>
      </c>
      <c r="KK6" s="234">
        <f t="shared" ref="KK6:KK26" si="14">KC6</f>
        <v>1.1477896913986256</v>
      </c>
      <c r="KL6" s="200">
        <f>IK6</f>
        <v>0</v>
      </c>
      <c r="KM6" s="200">
        <f>KL6*KC6</f>
        <v>0</v>
      </c>
      <c r="KN6" s="200">
        <f t="shared" ref="KN6:KN26" si="15">IM6</f>
        <v>2509646</v>
      </c>
      <c r="KO6" s="200">
        <f t="shared" ref="KO6:KO25" si="16">HX6/$HX$26*$KO$26</f>
        <v>2601804.6601866642</v>
      </c>
      <c r="KP6" s="200">
        <f t="shared" ref="KP6:KP25" si="17">IO6</f>
        <v>1074315</v>
      </c>
      <c r="KQ6" s="200">
        <f t="shared" ref="KQ6:KQ25" si="18">HX6/$HX$26*$KQ$26</f>
        <v>1095739.9918662901</v>
      </c>
      <c r="KR6" s="200">
        <v>0</v>
      </c>
      <c r="KS6" s="200">
        <f>HX6/$HX$26*$KS$26</f>
        <v>52168.318358351193</v>
      </c>
      <c r="KT6" s="200">
        <f t="shared" ref="KT6:KU25" si="19">SUM(KL6,KP6)</f>
        <v>1074315</v>
      </c>
      <c r="KU6" s="200">
        <f t="shared" si="19"/>
        <v>1095739.9918662901</v>
      </c>
      <c r="KV6" s="235"/>
      <c r="KW6" s="232"/>
      <c r="KX6" s="231"/>
      <c r="KY6" s="236">
        <v>1</v>
      </c>
      <c r="KZ6" s="237"/>
      <c r="LA6" s="237"/>
      <c r="LB6" s="238" t="s">
        <v>171</v>
      </c>
      <c r="LC6" s="239"/>
      <c r="LD6" s="240">
        <v>127.37098957429859</v>
      </c>
      <c r="LE6" s="241"/>
      <c r="LF6" s="240">
        <v>127.37098957429859</v>
      </c>
      <c r="LG6" s="241"/>
      <c r="LH6" s="240">
        <v>127.37098957429859</v>
      </c>
      <c r="LI6" s="241"/>
      <c r="LJ6" s="240">
        <v>126.858104768446</v>
      </c>
      <c r="LK6" s="241"/>
      <c r="LL6" s="240">
        <v>125.595963040215</v>
      </c>
      <c r="LM6" s="241"/>
      <c r="LN6" s="240">
        <v>154.49972127891601</v>
      </c>
      <c r="LO6" s="241"/>
      <c r="LP6" s="240">
        <v>107.97660410506001</v>
      </c>
      <c r="LQ6" s="241"/>
      <c r="LR6" s="240">
        <v>119.43487288498601</v>
      </c>
      <c r="LS6" s="239"/>
      <c r="LT6" s="242"/>
      <c r="LU6" s="243"/>
      <c r="LV6" s="244"/>
      <c r="LW6" s="15"/>
      <c r="LX6" s="193">
        <v>1</v>
      </c>
      <c r="LY6" s="245">
        <v>1</v>
      </c>
      <c r="LZ6" s="200">
        <f t="shared" ref="LZ6:MA25" si="20">IP6</f>
        <v>547148.72080000001</v>
      </c>
      <c r="MA6" s="200">
        <f t="shared" si="20"/>
        <v>1074315</v>
      </c>
      <c r="MB6" s="201">
        <f t="shared" ref="MB6:MB25" si="21">KU6</f>
        <v>1095739.9918662901</v>
      </c>
      <c r="MC6" s="200">
        <f t="shared" ref="MC6:MD25" si="22">JO6</f>
        <v>875556.48270000005</v>
      </c>
      <c r="MD6" s="200">
        <f t="shared" si="22"/>
        <v>1972315.4304403074</v>
      </c>
      <c r="ME6" s="201">
        <f>LT7</f>
        <v>2263803.3192458278</v>
      </c>
      <c r="MF6" s="200">
        <f>LZ6-MC6</f>
        <v>-328407.76190000004</v>
      </c>
      <c r="MG6" s="200">
        <f>MA6-MD6</f>
        <v>-898000.43044030736</v>
      </c>
      <c r="MH6" s="200">
        <f>MB6-ME6</f>
        <v>-1168063.3273795377</v>
      </c>
      <c r="MI6" s="15"/>
      <c r="MJ6" s="246"/>
      <c r="MK6" s="18"/>
      <c r="ML6" s="193">
        <v>1</v>
      </c>
      <c r="MM6" s="195" t="s">
        <v>172</v>
      </c>
      <c r="MN6" s="177"/>
      <c r="MO6" s="18"/>
      <c r="MP6" s="246"/>
      <c r="MQ6" s="18"/>
      <c r="MR6" s="247" t="s">
        <v>132</v>
      </c>
      <c r="MS6" s="247"/>
      <c r="MT6" s="150" t="s">
        <v>133</v>
      </c>
      <c r="MU6" s="131" t="s">
        <v>134</v>
      </c>
      <c r="MV6" s="131"/>
      <c r="MW6" s="154" t="s">
        <v>135</v>
      </c>
      <c r="MX6" s="131" t="s">
        <v>136</v>
      </c>
      <c r="MY6" s="15"/>
      <c r="MZ6" s="246"/>
      <c r="NA6" s="18"/>
      <c r="NB6" s="247" t="s">
        <v>132</v>
      </c>
      <c r="NC6" s="40"/>
      <c r="ND6" s="15"/>
      <c r="NE6" s="15"/>
      <c r="NF6" s="15"/>
      <c r="NG6" s="15"/>
      <c r="NH6" s="15"/>
      <c r="NI6" s="246"/>
      <c r="NJ6" s="18"/>
    </row>
    <row r="7" spans="1:374" x14ac:dyDescent="0.3">
      <c r="A7" s="15"/>
      <c r="B7" s="131">
        <f>B6+1</f>
        <v>2</v>
      </c>
      <c r="C7" s="248"/>
      <c r="D7" s="15" t="s">
        <v>163</v>
      </c>
      <c r="E7" s="249"/>
      <c r="F7" s="250">
        <f>HJ7-F10</f>
        <v>328676461.76159996</v>
      </c>
      <c r="G7" s="251">
        <f t="shared" ref="G7:G12" si="23">F7/F$24*100</f>
        <v>16.112403825565277</v>
      </c>
      <c r="H7" s="250">
        <f>HN7-H10</f>
        <v>330049139.32639998</v>
      </c>
      <c r="I7" s="252">
        <f t="shared" ref="I7:I12" si="24">H7/H$24*100</f>
        <v>16.114132895459242</v>
      </c>
      <c r="J7" s="253">
        <f>H7-F7</f>
        <v>1372677.564800024</v>
      </c>
      <c r="K7" s="250">
        <f>K8+K9</f>
        <v>341348640</v>
      </c>
      <c r="L7" s="252">
        <f t="shared" ref="L7:L12" si="25">K7/K$24*100</f>
        <v>16.021878654084492</v>
      </c>
      <c r="M7" s="253">
        <f>K7-H7</f>
        <v>11299500.673600018</v>
      </c>
      <c r="N7" s="250">
        <f>N8+N9</f>
        <v>341824682.26215607</v>
      </c>
      <c r="O7" s="252">
        <f t="shared" ref="O7:O12" si="26">N7/N$24*100</f>
        <v>15.903600913790786</v>
      </c>
      <c r="P7" s="253">
        <f>N7-K7</f>
        <v>476042.26215606928</v>
      </c>
      <c r="Q7" s="250">
        <f>N7-F7</f>
        <v>13148220.500556111</v>
      </c>
      <c r="R7" s="254">
        <f>O7/G7-1</f>
        <v>-1.2959140922423229E-2</v>
      </c>
      <c r="S7" s="15"/>
      <c r="T7" s="22"/>
      <c r="U7" s="15"/>
      <c r="V7" s="19">
        <f>V6+1</f>
        <v>1</v>
      </c>
      <c r="W7" s="255" t="s">
        <v>173</v>
      </c>
      <c r="X7" s="256">
        <v>810066.61830000044</v>
      </c>
      <c r="Y7" s="256">
        <v>3857863.8315889002</v>
      </c>
      <c r="Z7" s="256">
        <v>8901846.4042499997</v>
      </c>
      <c r="AA7" s="256">
        <f>SUM(X7:Z7)</f>
        <v>13569776.8541389</v>
      </c>
      <c r="AB7" s="256"/>
      <c r="AC7" s="22"/>
      <c r="AD7" s="15"/>
      <c r="AE7" s="19">
        <v>1</v>
      </c>
      <c r="AF7" s="257" t="s">
        <v>76</v>
      </c>
      <c r="AG7" s="25">
        <f>CI9</f>
        <v>1770038.3510862249</v>
      </c>
      <c r="AH7" s="25">
        <f>CV9</f>
        <v>96694.049000000014</v>
      </c>
      <c r="AI7" s="258">
        <f>DF9</f>
        <v>532150.05072640697</v>
      </c>
      <c r="AJ7" s="15"/>
      <c r="AK7" s="22"/>
      <c r="AL7" s="15"/>
      <c r="AM7" s="247">
        <v>2</v>
      </c>
      <c r="AN7" s="16"/>
      <c r="AO7" s="15"/>
      <c r="AP7" s="15" t="s">
        <v>163</v>
      </c>
      <c r="AQ7" s="249"/>
      <c r="AR7" s="259">
        <v>120302111.8284</v>
      </c>
      <c r="AS7" s="260">
        <v>11.731293175407233</v>
      </c>
      <c r="AT7" s="261"/>
      <c r="AU7" s="259">
        <v>126126278.56186666</v>
      </c>
      <c r="AV7" s="260">
        <v>11.687249674641077</v>
      </c>
      <c r="AW7" s="262">
        <f>AV7/AS7-1</f>
        <v>-3.754360248918287E-3</v>
      </c>
      <c r="AX7" s="261"/>
      <c r="AY7" s="259">
        <v>150728360.25</v>
      </c>
      <c r="AZ7" s="260">
        <v>11.683129983994691</v>
      </c>
      <c r="BA7" s="262">
        <f>AZ7/AV7-1</f>
        <v>-3.5249445002660806E-4</v>
      </c>
      <c r="BB7" s="261"/>
      <c r="BC7" s="259">
        <v>171227908</v>
      </c>
      <c r="BD7" s="260">
        <v>11.643318740549148</v>
      </c>
      <c r="BE7" s="262">
        <f>BD7/AZ7-1</f>
        <v>-3.407583712590978E-3</v>
      </c>
      <c r="BF7" s="261"/>
      <c r="BG7" s="259">
        <v>176109569.11769998</v>
      </c>
      <c r="BH7" s="260">
        <v>11.588889837145976</v>
      </c>
      <c r="BI7" s="262">
        <f>BH7/BD7-1</f>
        <v>-4.6746898041721829E-3</v>
      </c>
      <c r="BJ7" s="261"/>
      <c r="BK7" s="259">
        <v>240705114.20000002</v>
      </c>
      <c r="BL7" s="260">
        <v>14.309535452395124</v>
      </c>
      <c r="BM7" s="262">
        <f>BL7/BH7-1</f>
        <v>0.23476326494438138</v>
      </c>
      <c r="BN7" s="261"/>
      <c r="BO7" s="259">
        <v>290609169.1400001</v>
      </c>
      <c r="BP7" s="260">
        <v>15.66802926667919</v>
      </c>
      <c r="BQ7" s="262">
        <f>BP7/BL7-1</f>
        <v>9.4936262522532289E-2</v>
      </c>
      <c r="BR7" s="261"/>
      <c r="BS7" s="15">
        <v>313797305.58539999</v>
      </c>
      <c r="BT7" s="15">
        <v>15.993295780429609</v>
      </c>
      <c r="BU7" s="15">
        <f>BT7/BP7-1</f>
        <v>2.0759886786920534E-2</v>
      </c>
      <c r="BV7" s="250">
        <v>311488574.40979999</v>
      </c>
      <c r="BW7" s="263">
        <v>16.091667659507319</v>
      </c>
      <c r="BX7" s="263">
        <f>BW7/BT7-1</f>
        <v>6.15081972022824E-3</v>
      </c>
      <c r="BY7" s="250">
        <f t="shared" ref="BY7:BZ10" si="27">F7</f>
        <v>328676461.76159996</v>
      </c>
      <c r="BZ7" s="263">
        <f t="shared" si="27"/>
        <v>16.112403825565277</v>
      </c>
      <c r="CA7" s="263">
        <f>BZ7/BW7-1</f>
        <v>1.2886275367305355E-3</v>
      </c>
      <c r="CB7" s="264">
        <f>BY7/AR7-1</f>
        <v>1.732092203255974</v>
      </c>
      <c r="CC7" s="265">
        <f>(CB7+1)^(1/15)-1</f>
        <v>6.9300303595240642E-2</v>
      </c>
      <c r="CD7" s="15"/>
      <c r="CE7" s="22"/>
      <c r="CF7" s="15"/>
      <c r="CG7" s="247">
        <v>2</v>
      </c>
      <c r="CH7" s="266" t="s">
        <v>68</v>
      </c>
      <c r="CI7" s="267">
        <v>527920.91700000002</v>
      </c>
      <c r="CJ7" s="256">
        <v>9508149.6049500033</v>
      </c>
      <c r="CK7" s="256">
        <v>1279797.5824611001</v>
      </c>
      <c r="CL7" s="253">
        <f>CK7+CJ7</f>
        <v>10787947.187411103</v>
      </c>
      <c r="CM7" s="267">
        <v>535542.00699999998</v>
      </c>
      <c r="CN7" s="256">
        <v>9626524.4749499988</v>
      </c>
      <c r="CO7" s="256">
        <v>963192.50644129876</v>
      </c>
      <c r="CP7" s="256">
        <f>CO7+CN7</f>
        <v>10589716.981391298</v>
      </c>
      <c r="CQ7" s="202"/>
      <c r="CR7" s="26"/>
      <c r="CS7" s="15"/>
      <c r="CT7" s="247">
        <v>2</v>
      </c>
      <c r="CU7" s="268" t="s">
        <v>68</v>
      </c>
      <c r="CV7" s="25">
        <v>25122.589500000002</v>
      </c>
      <c r="CW7" s="269">
        <v>469075.125</v>
      </c>
      <c r="CX7" s="25">
        <v>25122.589500000002</v>
      </c>
      <c r="CY7" s="256">
        <v>469075.125</v>
      </c>
      <c r="CZ7" s="256">
        <v>469075.125</v>
      </c>
      <c r="DA7" s="15"/>
      <c r="DB7" s="26"/>
      <c r="DC7" s="15"/>
      <c r="DD7" s="247">
        <v>2</v>
      </c>
      <c r="DE7" s="268" t="s">
        <v>68</v>
      </c>
      <c r="DF7" s="25">
        <v>153847.08471212123</v>
      </c>
      <c r="DG7" s="269">
        <v>4551763.6222999999</v>
      </c>
      <c r="DH7" s="25">
        <v>157013.08471212123</v>
      </c>
      <c r="DI7" s="270">
        <v>5042698.0083198007</v>
      </c>
      <c r="DJ7" s="15"/>
      <c r="DK7" s="22"/>
      <c r="DL7" s="15"/>
      <c r="DM7" s="247">
        <v>2</v>
      </c>
      <c r="DN7" s="271" t="s">
        <v>174</v>
      </c>
      <c r="DO7" s="256">
        <v>346372.93999999994</v>
      </c>
      <c r="DP7" s="256">
        <v>331440.5</v>
      </c>
      <c r="DQ7" s="256">
        <v>359941</v>
      </c>
      <c r="DR7" s="256">
        <v>1037754.44</v>
      </c>
      <c r="DS7" s="250"/>
      <c r="DT7" s="256"/>
      <c r="DU7" s="256"/>
      <c r="DV7" s="256"/>
      <c r="DW7" s="15"/>
      <c r="DX7" s="22"/>
      <c r="DY7" s="15"/>
      <c r="DZ7" s="247">
        <v>2</v>
      </c>
      <c r="EA7" s="249" t="s">
        <v>175</v>
      </c>
      <c r="EB7" s="256">
        <v>83679.774000000005</v>
      </c>
      <c r="EC7" s="256">
        <v>630004.44999999995</v>
      </c>
      <c r="ED7" s="256">
        <v>2143751.89</v>
      </c>
      <c r="EE7" s="253">
        <f>SUM(EB7:ED7)</f>
        <v>2857436.1140000001</v>
      </c>
      <c r="EF7" s="256">
        <v>83679.774000000005</v>
      </c>
      <c r="EG7" s="256">
        <v>651454.44999999995</v>
      </c>
      <c r="EH7" s="256">
        <v>2143751.89</v>
      </c>
      <c r="EI7" s="256">
        <f>SUM(EF7:EH7)</f>
        <v>2878886.1140000001</v>
      </c>
      <c r="EJ7" s="23"/>
      <c r="EK7" s="26"/>
      <c r="EL7" s="15"/>
      <c r="EM7" s="247">
        <v>2</v>
      </c>
      <c r="EN7" s="249" t="s">
        <v>175</v>
      </c>
      <c r="EO7" s="256">
        <v>60436.399999999994</v>
      </c>
      <c r="EP7" s="256">
        <v>125773.62</v>
      </c>
      <c r="EQ7" s="256">
        <v>347119.93</v>
      </c>
      <c r="ER7" s="253">
        <f>SUM(EO7:EQ7)</f>
        <v>533329.94999999995</v>
      </c>
      <c r="ES7" s="256">
        <v>51714.154999999992</v>
      </c>
      <c r="ET7" s="256">
        <v>137143.98359999998</v>
      </c>
      <c r="EU7" s="256">
        <v>337575.35000000003</v>
      </c>
      <c r="EV7" s="253">
        <f>SUM(ES7:EU7)</f>
        <v>526433.48860000004</v>
      </c>
      <c r="EW7" s="256">
        <f t="shared" si="0"/>
        <v>388126.20049355464</v>
      </c>
      <c r="EX7" s="256">
        <f>(EV7/$EV$9)*$EX$9</f>
        <v>141444.85044601918</v>
      </c>
      <c r="EY7" s="256">
        <f t="shared" ref="EY7:EY9" si="28">SUM(EW7:EX7)</f>
        <v>529571.05093957379</v>
      </c>
      <c r="EZ7" s="23"/>
      <c r="FA7" s="26"/>
      <c r="FB7" s="15"/>
      <c r="FC7" s="247">
        <v>2</v>
      </c>
      <c r="FD7" s="272"/>
      <c r="FE7" s="273" t="s">
        <v>176</v>
      </c>
      <c r="FF7" s="256">
        <v>139877.94499999998</v>
      </c>
      <c r="FG7" s="256">
        <v>204495.52999999997</v>
      </c>
      <c r="FH7" s="256">
        <v>402697.07999999996</v>
      </c>
      <c r="FI7" s="253">
        <f t="shared" ref="FI7:FI20" si="29">FF7+FH7+FG7</f>
        <v>747070.55499999993</v>
      </c>
      <c r="FJ7" s="256">
        <v>139877.94499999998</v>
      </c>
      <c r="FK7" s="256">
        <v>204901.89999999997</v>
      </c>
      <c r="FL7" s="256">
        <v>402697.07999999996</v>
      </c>
      <c r="FM7" s="256">
        <v>747476.92499999993</v>
      </c>
      <c r="FN7" s="256">
        <v>747476.92499999993</v>
      </c>
      <c r="FO7" s="210"/>
      <c r="FP7" s="14"/>
      <c r="FQ7" s="15"/>
      <c r="FR7" s="247">
        <v>2</v>
      </c>
      <c r="FS7" s="249" t="s">
        <v>177</v>
      </c>
      <c r="FT7" s="256">
        <v>10877.97</v>
      </c>
      <c r="FU7" s="256">
        <v>52049.94</v>
      </c>
      <c r="FV7" s="256">
        <v>91367.37</v>
      </c>
      <c r="FW7" s="253">
        <v>154295.28</v>
      </c>
      <c r="FX7" s="256">
        <v>0</v>
      </c>
      <c r="FY7" s="256">
        <v>0</v>
      </c>
      <c r="FZ7" s="256">
        <v>0</v>
      </c>
      <c r="GA7" s="253">
        <f t="shared" si="1"/>
        <v>0</v>
      </c>
      <c r="GB7" s="210"/>
      <c r="GC7" s="211"/>
      <c r="GD7" s="15"/>
      <c r="GE7" s="247">
        <v>2</v>
      </c>
      <c r="GF7" s="274" t="s">
        <v>178</v>
      </c>
      <c r="GG7" s="256">
        <v>0</v>
      </c>
      <c r="GH7" s="256">
        <v>0</v>
      </c>
      <c r="GI7" s="256">
        <v>0</v>
      </c>
      <c r="GJ7" s="253">
        <f t="shared" si="2"/>
        <v>0</v>
      </c>
      <c r="GK7" s="256">
        <v>0</v>
      </c>
      <c r="GL7" s="256">
        <v>0</v>
      </c>
      <c r="GM7" s="256">
        <v>0</v>
      </c>
      <c r="GN7" s="253">
        <f t="shared" si="3"/>
        <v>0</v>
      </c>
      <c r="GO7" s="210"/>
      <c r="GP7" s="211"/>
      <c r="GQ7" s="15"/>
      <c r="GR7" s="247">
        <v>2</v>
      </c>
      <c r="GS7" s="249" t="s">
        <v>179</v>
      </c>
      <c r="GT7" s="256">
        <v>26815.7</v>
      </c>
      <c r="GU7" s="256">
        <v>125865.39999999998</v>
      </c>
      <c r="GV7" s="256">
        <v>1140264.2700000003</v>
      </c>
      <c r="GW7" s="253">
        <f t="shared" si="4"/>
        <v>1292945.3700000001</v>
      </c>
      <c r="GX7" s="256">
        <v>0</v>
      </c>
      <c r="GY7" s="256">
        <v>0</v>
      </c>
      <c r="GZ7" s="256">
        <v>0</v>
      </c>
      <c r="HA7" s="256">
        <v>0</v>
      </c>
      <c r="HB7" s="210"/>
      <c r="HC7" s="211"/>
      <c r="HD7" s="15"/>
      <c r="HE7" s="247">
        <v>2</v>
      </c>
      <c r="HF7" s="275" t="s">
        <v>163</v>
      </c>
      <c r="HG7" s="256">
        <v>44504841.882799998</v>
      </c>
      <c r="HH7" s="256">
        <v>91775075.201399997</v>
      </c>
      <c r="HI7" s="256">
        <v>198418138.84740001</v>
      </c>
      <c r="HJ7" s="253">
        <f>SUM(HG7:HI7)</f>
        <v>334698055.93159997</v>
      </c>
      <c r="HK7" s="256">
        <v>43699137.102799997</v>
      </c>
      <c r="HL7" s="256">
        <v>91792498.6162</v>
      </c>
      <c r="HM7" s="256">
        <v>195023789.6974</v>
      </c>
      <c r="HN7" s="256">
        <f>SUM(HK7:HM7)</f>
        <v>330515425.41639996</v>
      </c>
      <c r="HO7" s="15"/>
      <c r="HP7" s="22"/>
      <c r="HQ7" s="15"/>
      <c r="HR7" s="15"/>
      <c r="HS7" s="247">
        <v>2</v>
      </c>
      <c r="HT7" s="231">
        <v>2</v>
      </c>
      <c r="HU7" s="231">
        <v>10</v>
      </c>
      <c r="HV7" s="231">
        <v>13</v>
      </c>
      <c r="HW7" s="258">
        <v>17239830</v>
      </c>
      <c r="HX7" s="258">
        <v>21511674</v>
      </c>
      <c r="HY7" s="252">
        <f t="shared" si="5"/>
        <v>1.3</v>
      </c>
      <c r="HZ7" s="252">
        <f t="shared" si="6"/>
        <v>1.2477892183391599</v>
      </c>
      <c r="IA7" s="254">
        <v>1</v>
      </c>
      <c r="IB7" s="254">
        <v>0</v>
      </c>
      <c r="IC7" s="254">
        <v>0</v>
      </c>
      <c r="ID7" s="15"/>
      <c r="IE7" s="132"/>
      <c r="IF7" s="15"/>
      <c r="IG7" s="276">
        <v>2</v>
      </c>
      <c r="IH7" s="277">
        <v>2</v>
      </c>
      <c r="II7" s="251">
        <f t="shared" si="7"/>
        <v>1.2477892183391599</v>
      </c>
      <c r="IJ7" s="256">
        <v>0</v>
      </c>
      <c r="IK7" s="253">
        <f t="shared" ref="IK7:IK25" si="30">II7*IJ7</f>
        <v>0</v>
      </c>
      <c r="IL7" s="256">
        <v>1827229</v>
      </c>
      <c r="IM7" s="253">
        <v>2362601</v>
      </c>
      <c r="IN7" s="256">
        <v>813425.59309999994</v>
      </c>
      <c r="IO7" s="253">
        <v>1031311</v>
      </c>
      <c r="IP7" s="256">
        <f t="shared" ref="IP7:IQ26" si="31">SUM(IJ7,IN7)</f>
        <v>813425.59309999994</v>
      </c>
      <c r="IQ7" s="256">
        <f t="shared" si="31"/>
        <v>1031311</v>
      </c>
      <c r="IR7" s="223"/>
      <c r="IS7" s="224"/>
      <c r="IT7" s="223"/>
      <c r="IU7" s="276">
        <v>2</v>
      </c>
      <c r="IV7" s="277">
        <v>2</v>
      </c>
      <c r="IW7" s="278">
        <f t="shared" si="8"/>
        <v>1.3</v>
      </c>
      <c r="IX7" s="279">
        <f t="shared" si="8"/>
        <v>1.2477892183391599</v>
      </c>
      <c r="IY7" s="256">
        <v>384531.40229593788</v>
      </c>
      <c r="IZ7" s="253">
        <f>IY7*$IX7</f>
        <v>479814.13789770938</v>
      </c>
      <c r="JA7" s="256">
        <v>10232.121999999999</v>
      </c>
      <c r="JB7" s="253">
        <f t="shared" ref="JB7:JB25" si="32">JA7*$IX7</f>
        <v>12767.531512330921</v>
      </c>
      <c r="JC7" s="256">
        <v>143781.15570406205</v>
      </c>
      <c r="JD7" s="253">
        <f t="shared" ref="JD7:JD25" si="33">JC7*IW7</f>
        <v>186915.50241528067</v>
      </c>
      <c r="JE7" s="256">
        <v>361002.2</v>
      </c>
      <c r="JF7" s="253">
        <v>453343.80000000005</v>
      </c>
      <c r="JG7" s="256">
        <v>92306.16</v>
      </c>
      <c r="JH7" s="253">
        <f t="shared" ref="JH7:JH24" si="34">JG7*$IX7</f>
        <v>115178.63123428944</v>
      </c>
      <c r="JI7" s="256">
        <v>38424.280000000013</v>
      </c>
      <c r="JJ7" s="253">
        <f t="shared" ref="JJ7:JJ25" si="35">JI7*$IX7</f>
        <v>47945.40230644503</v>
      </c>
      <c r="JK7" s="256">
        <v>10962</v>
      </c>
      <c r="JL7" s="253">
        <f t="shared" ref="JL7:JL25" si="36">JK7*$IX7</f>
        <v>13678.265411433871</v>
      </c>
      <c r="JM7" s="256">
        <v>102282.64950000001</v>
      </c>
      <c r="JN7" s="253">
        <f t="shared" ref="JN7:JN25" si="37">JM7*$IX7</f>
        <v>127627.18726926328</v>
      </c>
      <c r="JO7" s="256">
        <f t="shared" ref="JO7:JP26" si="38">IY7+JA7+JC7+JE7+JG7+JK7+JM7+JI7</f>
        <v>1143521.9694999999</v>
      </c>
      <c r="JP7" s="256">
        <f t="shared" si="38"/>
        <v>1437270.4580467523</v>
      </c>
      <c r="JQ7" s="280">
        <f t="shared" si="9"/>
        <v>6.6813510563926926</v>
      </c>
      <c r="JR7" s="15"/>
      <c r="JS7" s="22"/>
      <c r="JT7" s="15"/>
      <c r="JU7" s="247">
        <v>2</v>
      </c>
      <c r="JV7" s="231">
        <v>2</v>
      </c>
      <c r="JW7" s="15">
        <f t="shared" si="10"/>
        <v>13</v>
      </c>
      <c r="JX7" s="15">
        <f t="shared" ref="JX7:JX18" si="39">JW7</f>
        <v>13</v>
      </c>
      <c r="JY7" s="281">
        <f t="shared" si="11"/>
        <v>21511674</v>
      </c>
      <c r="JZ7" s="281">
        <f t="shared" si="12"/>
        <v>21701883.052885238</v>
      </c>
      <c r="KA7" s="282">
        <f t="shared" ref="KA7:KA26" si="40">JX7/JW7</f>
        <v>1</v>
      </c>
      <c r="KB7" s="282">
        <f t="shared" ref="KB7:KB26" si="41">JZ7/JY7</f>
        <v>1.0088421316204976</v>
      </c>
      <c r="KC7" s="282">
        <f t="shared" ref="KC7:KC25" si="42">LT8/LS8</f>
        <v>1.0860926528379784</v>
      </c>
      <c r="KD7" s="231" t="s">
        <v>435</v>
      </c>
      <c r="KE7" s="231"/>
      <c r="KF7" s="232"/>
      <c r="KG7" s="231"/>
      <c r="KH7" s="247">
        <v>2</v>
      </c>
      <c r="KI7" s="231">
        <v>2</v>
      </c>
      <c r="KJ7" s="283" t="str">
        <f t="shared" si="13"/>
        <v>Q4</v>
      </c>
      <c r="KK7" s="284">
        <f t="shared" si="14"/>
        <v>1.0860926528379784</v>
      </c>
      <c r="KL7" s="270">
        <f t="shared" ref="KL7:KL25" si="43">IK7</f>
        <v>0</v>
      </c>
      <c r="KM7" s="270">
        <f t="shared" ref="KM7:KM25" si="44">KL7*KC7</f>
        <v>0</v>
      </c>
      <c r="KN7" s="270">
        <f t="shared" si="15"/>
        <v>2362601</v>
      </c>
      <c r="KO7" s="270">
        <f t="shared" si="16"/>
        <v>2428589.6941323071</v>
      </c>
      <c r="KP7" s="270">
        <f t="shared" si="17"/>
        <v>1031311</v>
      </c>
      <c r="KQ7" s="270">
        <f t="shared" si="18"/>
        <v>1022791.1773761568</v>
      </c>
      <c r="KR7" s="270">
        <v>0</v>
      </c>
      <c r="KS7" s="270">
        <f t="shared" ref="KS7:KS25" si="45">HX7/$HX$26*$KS$26</f>
        <v>48695.216156702285</v>
      </c>
      <c r="KT7" s="270">
        <f t="shared" si="19"/>
        <v>1031311</v>
      </c>
      <c r="KU7" s="270">
        <f t="shared" si="19"/>
        <v>1022791.1773761568</v>
      </c>
      <c r="KV7" s="235"/>
      <c r="KW7" s="232"/>
      <c r="KX7" s="231"/>
      <c r="KY7" s="285">
        <f>KY6+1</f>
        <v>2</v>
      </c>
      <c r="KZ7" s="286">
        <v>1</v>
      </c>
      <c r="LA7" s="287">
        <f>KA6</f>
        <v>0.92</v>
      </c>
      <c r="LB7" s="287">
        <f>KB6</f>
        <v>1.0088421316204976</v>
      </c>
      <c r="LC7" s="288">
        <v>97.871738014620576</v>
      </c>
      <c r="LD7" s="201">
        <f>IZ6*LD$6/LC7*LB7</f>
        <v>709595.40232338675</v>
      </c>
      <c r="LE7" s="288">
        <v>97.871738014620576</v>
      </c>
      <c r="LF7" s="201">
        <f t="shared" ref="LF7:LF26" si="46">JB6*LF$6/LE7*LB7</f>
        <v>33849.145260025572</v>
      </c>
      <c r="LG7" s="288">
        <v>97.871738014620576</v>
      </c>
      <c r="LH7" s="201">
        <f t="shared" ref="LH7:LH26" si="47">JD6*LH$6/LG7*LA7</f>
        <v>354224.39240565826</v>
      </c>
      <c r="LI7" s="288">
        <v>113.283800212451</v>
      </c>
      <c r="LJ7" s="201">
        <f t="shared" ref="LJ7:LJ26" si="48">JF6*LJ$6/LI7*LA7</f>
        <v>811127.61934708024</v>
      </c>
      <c r="LK7" s="288">
        <v>114.530871148214</v>
      </c>
      <c r="LL7" s="201">
        <f t="shared" ref="LL7:LL26" si="49">JH6*LL$6/LK7*LB7</f>
        <v>44139.328498260817</v>
      </c>
      <c r="LM7" s="288">
        <v>133.31173389491801</v>
      </c>
      <c r="LN7" s="201">
        <f t="shared" ref="LN7:LN26" si="50">JJ6*LN$6/LM7*LB7</f>
        <v>36421.310039757882</v>
      </c>
      <c r="LO7" s="288">
        <v>103.218284594742</v>
      </c>
      <c r="LP7" s="201">
        <f t="shared" ref="LP7:LP26" si="51">JL6*LP$6/LO7*$LB7</f>
        <v>48058.897360027571</v>
      </c>
      <c r="LQ7" s="288">
        <v>109.79963570127499</v>
      </c>
      <c r="LR7" s="289">
        <f t="shared" ref="LR7:LR26" si="52">JN6*LR$6/LQ7*$LB7</f>
        <v>226387.22401163058</v>
      </c>
      <c r="LS7" s="290">
        <f t="shared" ref="LS7:LS26" si="53">JP6</f>
        <v>1972315.4304403074</v>
      </c>
      <c r="LT7" s="290">
        <f>LD7+LF7+LH7+LJ7+LL7+LP7+LR7+LN7</f>
        <v>2263803.3192458278</v>
      </c>
      <c r="LU7" s="23"/>
      <c r="LV7" s="244"/>
      <c r="LW7" s="15"/>
      <c r="LX7" s="247">
        <v>2</v>
      </c>
      <c r="LY7" s="291">
        <v>2</v>
      </c>
      <c r="LZ7" s="256">
        <f t="shared" si="20"/>
        <v>813425.59309999994</v>
      </c>
      <c r="MA7" s="256">
        <f t="shared" si="20"/>
        <v>1031311</v>
      </c>
      <c r="MB7" s="253">
        <f t="shared" si="21"/>
        <v>1022791.1773761568</v>
      </c>
      <c r="MC7" s="256">
        <f t="shared" si="22"/>
        <v>1143521.9694999999</v>
      </c>
      <c r="MD7" s="256">
        <f t="shared" si="22"/>
        <v>1437270.4580467523</v>
      </c>
      <c r="ME7" s="253">
        <f t="shared" ref="ME7:ME25" si="54">LT8</f>
        <v>1561008.8846256535</v>
      </c>
      <c r="MF7" s="250">
        <f t="shared" ref="MF7:MH26" si="55">LZ7-MC7</f>
        <v>-330096.37639999995</v>
      </c>
      <c r="MG7" s="256">
        <f t="shared" si="55"/>
        <v>-405959.45804675226</v>
      </c>
      <c r="MH7" s="256">
        <f t="shared" si="55"/>
        <v>-538217.70724949671</v>
      </c>
      <c r="MI7" s="15"/>
      <c r="MJ7" s="246"/>
      <c r="MK7" s="18"/>
      <c r="ML7" s="247">
        <f>ML6+1</f>
        <v>2</v>
      </c>
      <c r="MM7" s="257" t="s">
        <v>180</v>
      </c>
      <c r="MN7" s="256">
        <v>117795882.44673061</v>
      </c>
      <c r="MO7" s="18"/>
      <c r="MP7" s="246"/>
      <c r="MQ7" s="18"/>
      <c r="MR7" s="193">
        <v>1</v>
      </c>
      <c r="MS7" s="195" t="s">
        <v>163</v>
      </c>
      <c r="MT7" s="200">
        <f>N7</f>
        <v>341824682.26215607</v>
      </c>
      <c r="MU7" s="292">
        <f t="shared" ref="MU7:MU12" si="56">MT7/$MT$34*100</f>
        <v>15.903600913790786</v>
      </c>
      <c r="MV7" s="17"/>
      <c r="MW7" s="293">
        <f>MW8+MW9</f>
        <v>372233393.38718575</v>
      </c>
      <c r="MX7" s="292">
        <f t="shared" ref="MX7:MX12" si="57">MW7/$MX$34*100</f>
        <v>17.318384664439684</v>
      </c>
      <c r="MY7" s="15"/>
      <c r="MZ7" s="246"/>
      <c r="NA7" s="18"/>
      <c r="NB7" s="193">
        <v>1</v>
      </c>
      <c r="NC7" s="195" t="str">
        <f t="shared" ref="NC7:NC21" si="58">MS7</f>
        <v>Revenue</v>
      </c>
      <c r="ND7" s="200">
        <v>344804015.28596961</v>
      </c>
      <c r="NE7" s="200">
        <f>MT7</f>
        <v>341824682.26215607</v>
      </c>
      <c r="NF7" s="200">
        <f>NE7-ND7</f>
        <v>-2979333.0238135457</v>
      </c>
      <c r="NG7" s="294">
        <f>NF7/ND7</f>
        <v>-8.6406564069231636E-3</v>
      </c>
      <c r="NH7" s="15"/>
      <c r="NI7" s="246"/>
      <c r="NJ7" s="18"/>
    </row>
    <row r="8" spans="1:374" x14ac:dyDescent="0.3">
      <c r="A8" s="17"/>
      <c r="B8" s="177">
        <f>B7+1</f>
        <v>3</v>
      </c>
      <c r="C8" s="295"/>
      <c r="D8" s="17"/>
      <c r="E8" s="196" t="s">
        <v>181</v>
      </c>
      <c r="F8" s="293">
        <f>HJ8</f>
        <v>224292117.40000001</v>
      </c>
      <c r="G8" s="222">
        <f t="shared" si="23"/>
        <v>10.99526613822796</v>
      </c>
      <c r="H8" s="293">
        <f>HN8</f>
        <v>225221167.40000001</v>
      </c>
      <c r="I8" s="219">
        <f t="shared" si="24"/>
        <v>10.996071160073397</v>
      </c>
      <c r="J8" s="201">
        <f t="shared" ref="J8:J22" si="59">H8-F8</f>
        <v>929050</v>
      </c>
      <c r="K8" s="293">
        <f>IM26</f>
        <v>236231994</v>
      </c>
      <c r="L8" s="219">
        <f t="shared" si="25"/>
        <v>11.088019398818801</v>
      </c>
      <c r="M8" s="201">
        <f t="shared" ref="M8:M22" si="60">K8-H8</f>
        <v>11010826.599999994</v>
      </c>
      <c r="N8" s="293">
        <f>KO26</f>
        <v>240527467.54057765</v>
      </c>
      <c r="O8" s="219">
        <f t="shared" si="26"/>
        <v>11.190686486578542</v>
      </c>
      <c r="P8" s="201">
        <f t="shared" ref="P8:P22" si="61">N8-K8</f>
        <v>4295473.5405776501</v>
      </c>
      <c r="Q8" s="293">
        <f t="shared" ref="Q8:Q22" si="62">N8-F8</f>
        <v>16235350.140577644</v>
      </c>
      <c r="R8" s="220">
        <f t="shared" ref="R8:R22" si="63">O8/G8-1</f>
        <v>1.7773134901314602E-2</v>
      </c>
      <c r="S8" s="15"/>
      <c r="T8" s="22"/>
      <c r="U8" s="15"/>
      <c r="V8" s="296">
        <f t="shared" ref="V8:V20" si="64">V7+1</f>
        <v>2</v>
      </c>
      <c r="W8" s="297" t="s">
        <v>182</v>
      </c>
      <c r="X8" s="298">
        <f>X7/F$24*100</f>
        <v>3.9711150624247606E-2</v>
      </c>
      <c r="Y8" s="219">
        <f>Y7/F$24*100</f>
        <v>0.18912050965088351</v>
      </c>
      <c r="Z8" s="219">
        <f>Z7/F$24*100</f>
        <v>0.43638702719900546</v>
      </c>
      <c r="AA8" s="219">
        <f>AA7/F$24*100</f>
        <v>0.66521868747413648</v>
      </c>
      <c r="AB8" s="252"/>
      <c r="AC8" s="22"/>
      <c r="AD8" s="15"/>
      <c r="AE8" s="296">
        <f>AE7+1</f>
        <v>2</v>
      </c>
      <c r="AF8" s="299" t="s">
        <v>183</v>
      </c>
      <c r="AG8" s="300">
        <f>AG7*3600/F$24</f>
        <v>3.1237546238540967</v>
      </c>
      <c r="AH8" s="300">
        <f>AH7*3600/F$24</f>
        <v>0.17064516284495507</v>
      </c>
      <c r="AI8" s="300">
        <f>AI7*3600/F$24</f>
        <v>0.93913568625261323</v>
      </c>
      <c r="AJ8" s="15"/>
      <c r="AK8" s="22"/>
      <c r="AL8" s="15"/>
      <c r="AM8" s="193">
        <v>3</v>
      </c>
      <c r="AN8" s="194"/>
      <c r="AO8" s="17"/>
      <c r="AP8" s="301" t="s">
        <v>181</v>
      </c>
      <c r="AQ8" s="196"/>
      <c r="AR8" s="302">
        <v>79503570.349999994</v>
      </c>
      <c r="AS8" s="303">
        <v>7.7528122997362363</v>
      </c>
      <c r="AT8" s="304"/>
      <c r="AU8" s="302">
        <v>82983136.416666657</v>
      </c>
      <c r="AV8" s="303">
        <v>7.689473162491363</v>
      </c>
      <c r="AW8" s="294">
        <f>AV8/AS8-1</f>
        <v>-8.1698272570107644E-3</v>
      </c>
      <c r="AX8" s="304"/>
      <c r="AY8" s="302">
        <v>98672863.5</v>
      </c>
      <c r="AZ8" s="303">
        <v>7.6482480685877787</v>
      </c>
      <c r="BA8" s="294">
        <f>AZ8/AV8-1</f>
        <v>-5.3612377639442599E-3</v>
      </c>
      <c r="BB8" s="304"/>
      <c r="BC8" s="302">
        <v>111397202</v>
      </c>
      <c r="BD8" s="303">
        <v>7.5748932801967008</v>
      </c>
      <c r="BE8" s="294">
        <f>BD8/AZ8-1</f>
        <v>-9.5910576818701854E-3</v>
      </c>
      <c r="BF8" s="304"/>
      <c r="BG8" s="302">
        <v>116322907.89166664</v>
      </c>
      <c r="BH8" s="303">
        <v>7.6546287169214136</v>
      </c>
      <c r="BI8" s="294">
        <f>BH8/BD8-1</f>
        <v>1.0526278559351843E-2</v>
      </c>
      <c r="BJ8" s="304"/>
      <c r="BK8" s="302">
        <v>174683793.20000002</v>
      </c>
      <c r="BL8" s="303">
        <v>10.384673130282241</v>
      </c>
      <c r="BM8" s="294">
        <f>BL8/BH8-1</f>
        <v>0.35665275408143038</v>
      </c>
      <c r="BN8" s="304"/>
      <c r="BO8" s="302">
        <v>208646041.65000004</v>
      </c>
      <c r="BP8" s="303">
        <v>11.249033527135891</v>
      </c>
      <c r="BQ8" s="294">
        <f>BP8/BL8-1</f>
        <v>8.3234242042065976E-2</v>
      </c>
      <c r="BR8" s="304"/>
      <c r="BS8" s="17">
        <v>219246568.60000002</v>
      </c>
      <c r="BT8" s="17">
        <v>11.174331831570692</v>
      </c>
      <c r="BU8" s="17">
        <f>BT8/BP8-1</f>
        <v>-6.6407212126265991E-3</v>
      </c>
      <c r="BV8" s="293">
        <v>215103150.44999999</v>
      </c>
      <c r="BW8" s="305">
        <v>11.112344701929782</v>
      </c>
      <c r="BX8" s="305">
        <f t="shared" ref="BX8:BX20" si="65">BW8/BT8-1</f>
        <v>-5.5472784033295808E-3</v>
      </c>
      <c r="BY8" s="293">
        <f t="shared" si="27"/>
        <v>224292117.40000001</v>
      </c>
      <c r="BZ8" s="305">
        <f t="shared" si="27"/>
        <v>10.99526613822796</v>
      </c>
      <c r="CA8" s="305">
        <f t="shared" ref="CA8:CA20" si="66">BZ8/BW8-1</f>
        <v>-1.0535901003996928E-2</v>
      </c>
      <c r="CB8" s="306">
        <f t="shared" ref="CB8:CB20" si="67">BY8/AR8-1</f>
        <v>1.8211577972233801</v>
      </c>
      <c r="CC8" s="307">
        <f t="shared" ref="CC8:CC20" si="68">(CB8+1)^(1/15)-1</f>
        <v>7.1589604584358479E-2</v>
      </c>
      <c r="CD8" s="15"/>
      <c r="CE8" s="22"/>
      <c r="CF8" s="15"/>
      <c r="CG8" s="308">
        <v>3</v>
      </c>
      <c r="CH8" s="309" t="s">
        <v>69</v>
      </c>
      <c r="CI8" s="310">
        <v>1037953.9212862249</v>
      </c>
      <c r="CJ8" s="311">
        <v>19067402.537700005</v>
      </c>
      <c r="CK8" s="311">
        <v>2680321.9471999994</v>
      </c>
      <c r="CL8" s="312">
        <f>CK8+CJ8</f>
        <v>21747724.484900005</v>
      </c>
      <c r="CM8" s="310">
        <v>1037953.9212862249</v>
      </c>
      <c r="CN8" s="311">
        <v>19067402.537700005</v>
      </c>
      <c r="CO8" s="311">
        <v>1987268.965545478</v>
      </c>
      <c r="CP8" s="311">
        <f>CO8+CN8</f>
        <v>21054671.503245484</v>
      </c>
      <c r="CQ8" s="202"/>
      <c r="CR8" s="26"/>
      <c r="CS8" s="15"/>
      <c r="CT8" s="308">
        <v>3</v>
      </c>
      <c r="CU8" s="313" t="s">
        <v>69</v>
      </c>
      <c r="CV8" s="314">
        <v>47734.44660000001</v>
      </c>
      <c r="CW8" s="312">
        <v>820141.61180000019</v>
      </c>
      <c r="CX8" s="314">
        <v>47734.446599999996</v>
      </c>
      <c r="CY8" s="311">
        <v>820141.61180000007</v>
      </c>
      <c r="CZ8" s="311">
        <v>820141.61180000019</v>
      </c>
      <c r="DA8" s="15"/>
      <c r="DB8" s="26"/>
      <c r="DC8" s="15"/>
      <c r="DD8" s="308">
        <v>3</v>
      </c>
      <c r="DE8" s="313" t="s">
        <v>69</v>
      </c>
      <c r="DF8" s="314">
        <v>263710.59171428572</v>
      </c>
      <c r="DG8" s="312">
        <v>9145732.2264999989</v>
      </c>
      <c r="DH8" s="314">
        <v>263710.59171428572</v>
      </c>
      <c r="DI8" s="311">
        <v>9838785.2081545219</v>
      </c>
      <c r="DJ8" s="15"/>
      <c r="DK8" s="22"/>
      <c r="DL8" s="15"/>
      <c r="DM8" s="193">
        <v>3</v>
      </c>
      <c r="DN8" s="315" t="s">
        <v>184</v>
      </c>
      <c r="DO8" s="200">
        <v>2384928.9540000004</v>
      </c>
      <c r="DP8" s="200">
        <v>4314554.76</v>
      </c>
      <c r="DQ8" s="200">
        <v>13720399.439999999</v>
      </c>
      <c r="DR8" s="200">
        <v>20419883.153999999</v>
      </c>
      <c r="DS8" s="293"/>
      <c r="DT8" s="200"/>
      <c r="DU8" s="200"/>
      <c r="DV8" s="200"/>
      <c r="DW8" s="16"/>
      <c r="DX8" s="13"/>
      <c r="DY8" s="16"/>
      <c r="DZ8" s="308">
        <v>3</v>
      </c>
      <c r="EA8" s="316" t="s">
        <v>185</v>
      </c>
      <c r="EB8" s="200">
        <v>90682.152000000002</v>
      </c>
      <c r="EC8" s="200">
        <v>222868.46000000002</v>
      </c>
      <c r="ED8" s="200">
        <v>749863.34999999986</v>
      </c>
      <c r="EE8" s="201">
        <f>SUM(EB8:ED8)</f>
        <v>1063413.9619999998</v>
      </c>
      <c r="EF8" s="200">
        <v>90682.152000000002</v>
      </c>
      <c r="EG8" s="200">
        <v>224718.46000000002</v>
      </c>
      <c r="EH8" s="200">
        <v>749863.34999999986</v>
      </c>
      <c r="EI8" s="200">
        <f>SUM(EF8:EH8)</f>
        <v>1065263.9619999998</v>
      </c>
      <c r="EJ8" s="23"/>
      <c r="EK8" s="26"/>
      <c r="EL8" s="15"/>
      <c r="EM8" s="308">
        <v>3</v>
      </c>
      <c r="EN8" s="316" t="s">
        <v>185</v>
      </c>
      <c r="EO8" s="200">
        <v>706915.30399999989</v>
      </c>
      <c r="EP8" s="200">
        <v>675015.03</v>
      </c>
      <c r="EQ8" s="200">
        <v>763100.70000000007</v>
      </c>
      <c r="ER8" s="201">
        <f>SUM(EO8:EQ8)</f>
        <v>2145031.034</v>
      </c>
      <c r="ES8" s="200">
        <v>653649.87821666652</v>
      </c>
      <c r="ET8" s="200">
        <v>656780.09519999987</v>
      </c>
      <c r="EU8" s="200">
        <v>731608.2165000001</v>
      </c>
      <c r="EV8" s="201">
        <f>SUM(ES8:EU8)</f>
        <v>2042038.1899166666</v>
      </c>
      <c r="EW8" s="200">
        <f>(EV8/$EV$9)*$EW$9</f>
        <v>1505543.5132420096</v>
      </c>
      <c r="EX8" s="200">
        <f>(EV8/$EV$9)*$EX$9</f>
        <v>548665.29700827738</v>
      </c>
      <c r="EY8" s="200">
        <f t="shared" si="28"/>
        <v>2054208.8102502869</v>
      </c>
      <c r="EZ8" s="23"/>
      <c r="FA8" s="26"/>
      <c r="FB8" s="15"/>
      <c r="FC8" s="193">
        <f>FC7+1</f>
        <v>3</v>
      </c>
      <c r="FD8" s="317"/>
      <c r="FE8" s="318" t="s">
        <v>186</v>
      </c>
      <c r="FF8" s="200">
        <v>178870.2775</v>
      </c>
      <c r="FG8" s="200">
        <v>285777.3</v>
      </c>
      <c r="FH8" s="200">
        <v>558214.89000000013</v>
      </c>
      <c r="FI8" s="201">
        <f t="shared" si="29"/>
        <v>1022862.4675</v>
      </c>
      <c r="FJ8" s="200">
        <v>178870.2775</v>
      </c>
      <c r="FK8" s="200">
        <v>285777.3</v>
      </c>
      <c r="FL8" s="200">
        <v>558214.89000000013</v>
      </c>
      <c r="FM8" s="200">
        <v>1022862.4675000001</v>
      </c>
      <c r="FN8" s="200">
        <v>1022862.4675000001</v>
      </c>
      <c r="FO8" s="23"/>
      <c r="FP8" s="319"/>
      <c r="FQ8" s="15"/>
      <c r="FR8" s="193">
        <v>3</v>
      </c>
      <c r="FS8" s="196" t="s">
        <v>187</v>
      </c>
      <c r="FT8" s="200">
        <v>135966.15</v>
      </c>
      <c r="FU8" s="200">
        <v>692002.88</v>
      </c>
      <c r="FV8" s="200">
        <v>1513447.69</v>
      </c>
      <c r="FW8" s="201">
        <v>2341416.7199999997</v>
      </c>
      <c r="FX8" s="200">
        <v>0</v>
      </c>
      <c r="FY8" s="200">
        <v>0</v>
      </c>
      <c r="FZ8" s="200">
        <v>0</v>
      </c>
      <c r="GA8" s="201">
        <f t="shared" si="1"/>
        <v>0</v>
      </c>
      <c r="GB8" s="210"/>
      <c r="GC8" s="211"/>
      <c r="GD8" s="15"/>
      <c r="GE8" s="193">
        <v>3</v>
      </c>
      <c r="GF8" s="17" t="s">
        <v>188</v>
      </c>
      <c r="GG8" s="200">
        <v>0</v>
      </c>
      <c r="GH8" s="200">
        <v>0</v>
      </c>
      <c r="GI8" s="200">
        <v>0</v>
      </c>
      <c r="GJ8" s="201">
        <f t="shared" si="2"/>
        <v>0</v>
      </c>
      <c r="GK8" s="200">
        <v>0</v>
      </c>
      <c r="GL8" s="200">
        <v>0</v>
      </c>
      <c r="GM8" s="200">
        <v>0</v>
      </c>
      <c r="GN8" s="201">
        <f t="shared" si="3"/>
        <v>0</v>
      </c>
      <c r="GO8" s="210"/>
      <c r="GP8" s="211"/>
      <c r="GQ8" s="15"/>
      <c r="GR8" s="193">
        <v>3</v>
      </c>
      <c r="GS8" s="196" t="s">
        <v>189</v>
      </c>
      <c r="GT8" s="200">
        <v>0</v>
      </c>
      <c r="GU8" s="200">
        <v>0</v>
      </c>
      <c r="GV8" s="200">
        <v>11464.58</v>
      </c>
      <c r="GW8" s="201">
        <f t="shared" si="4"/>
        <v>11464.58</v>
      </c>
      <c r="GX8" s="200">
        <v>0</v>
      </c>
      <c r="GY8" s="200">
        <v>0</v>
      </c>
      <c r="GZ8" s="200">
        <v>11464.58</v>
      </c>
      <c r="HA8" s="200">
        <f>SUM(GX8:GZ8)</f>
        <v>11464.58</v>
      </c>
      <c r="HB8" s="210"/>
      <c r="HC8" s="211"/>
      <c r="HD8" s="15"/>
      <c r="HE8" s="193">
        <v>3</v>
      </c>
      <c r="HF8" s="320" t="s">
        <v>190</v>
      </c>
      <c r="HG8" s="200">
        <v>30187387</v>
      </c>
      <c r="HH8" s="200">
        <v>62024290</v>
      </c>
      <c r="HI8" s="200">
        <v>132080440.40000001</v>
      </c>
      <c r="HJ8" s="201">
        <f>SUM(HG8:HI8)</f>
        <v>224292117.40000001</v>
      </c>
      <c r="HK8" s="200">
        <v>30187387</v>
      </c>
      <c r="HL8" s="200">
        <v>62953340</v>
      </c>
      <c r="HM8" s="200">
        <v>132080440.40000001</v>
      </c>
      <c r="HN8" s="200">
        <f>SUM(HK8:HM8)</f>
        <v>225221167.40000001</v>
      </c>
      <c r="HO8" s="15"/>
      <c r="HP8" s="22"/>
      <c r="HQ8" s="15"/>
      <c r="HR8" s="15"/>
      <c r="HS8" s="193">
        <v>3</v>
      </c>
      <c r="HT8" s="216">
        <v>3</v>
      </c>
      <c r="HU8" s="216">
        <v>10</v>
      </c>
      <c r="HV8" s="216">
        <v>11</v>
      </c>
      <c r="HW8" s="217">
        <v>20769388</v>
      </c>
      <c r="HX8" s="217">
        <v>23438580</v>
      </c>
      <c r="HY8" s="219">
        <f t="shared" si="5"/>
        <v>1.1000000000000001</v>
      </c>
      <c r="HZ8" s="219">
        <f t="shared" si="6"/>
        <v>1.1285156789405639</v>
      </c>
      <c r="IA8" s="220">
        <v>1</v>
      </c>
      <c r="IB8" s="220">
        <v>0</v>
      </c>
      <c r="IC8" s="220">
        <v>0</v>
      </c>
      <c r="ID8" s="15"/>
      <c r="IE8" s="22"/>
      <c r="IF8" s="15"/>
      <c r="IG8" s="225">
        <v>3</v>
      </c>
      <c r="IH8" s="226">
        <v>3</v>
      </c>
      <c r="II8" s="222">
        <f t="shared" si="7"/>
        <v>1.1285156789405639</v>
      </c>
      <c r="IJ8" s="200">
        <v>10376.43</v>
      </c>
      <c r="IK8" s="201">
        <f t="shared" si="30"/>
        <v>11709.963946429236</v>
      </c>
      <c r="IL8" s="200">
        <v>2208141</v>
      </c>
      <c r="IM8" s="201">
        <v>2539591</v>
      </c>
      <c r="IN8" s="200">
        <v>990067.64870000002</v>
      </c>
      <c r="IO8" s="201">
        <v>1107742</v>
      </c>
      <c r="IP8" s="200">
        <f t="shared" si="31"/>
        <v>1000444.0787000001</v>
      </c>
      <c r="IQ8" s="200">
        <f t="shared" si="31"/>
        <v>1119451.9639464293</v>
      </c>
      <c r="IR8" s="223"/>
      <c r="IS8" s="224"/>
      <c r="IT8" s="223"/>
      <c r="IU8" s="225">
        <v>3</v>
      </c>
      <c r="IV8" s="226">
        <v>3</v>
      </c>
      <c r="IW8" s="227">
        <f t="shared" si="8"/>
        <v>1.1000000000000001</v>
      </c>
      <c r="IX8" s="228">
        <f t="shared" si="8"/>
        <v>1.1285156789405639</v>
      </c>
      <c r="IY8" s="200">
        <v>374397.6966347355</v>
      </c>
      <c r="IZ8" s="201">
        <f t="shared" ref="IZ8:IZ25" si="69">IY8*$IX8</f>
        <v>422513.67081153183</v>
      </c>
      <c r="JA8" s="200">
        <v>19477.527999999998</v>
      </c>
      <c r="JB8" s="201">
        <f t="shared" si="32"/>
        <v>21980.695735003843</v>
      </c>
      <c r="JC8" s="200">
        <v>143784.80036526453</v>
      </c>
      <c r="JD8" s="201">
        <f t="shared" si="33"/>
        <v>158163.28040179098</v>
      </c>
      <c r="JE8" s="200">
        <v>305926.55000000005</v>
      </c>
      <c r="JF8" s="201">
        <v>329383.10000000003</v>
      </c>
      <c r="JG8" s="200">
        <v>58962.874999999985</v>
      </c>
      <c r="JH8" s="201">
        <f t="shared" si="34"/>
        <v>66540.528912912589</v>
      </c>
      <c r="JI8" s="200">
        <v>39988.198999999993</v>
      </c>
      <c r="JJ8" s="201">
        <f t="shared" si="35"/>
        <v>45127.309544095369</v>
      </c>
      <c r="JK8" s="200">
        <v>41934.930000000008</v>
      </c>
      <c r="JL8" s="201">
        <f t="shared" si="36"/>
        <v>47324.226000275034</v>
      </c>
      <c r="JM8" s="200">
        <v>163774.9472</v>
      </c>
      <c r="JN8" s="201">
        <f t="shared" si="37"/>
        <v>184822.595732863</v>
      </c>
      <c r="JO8" s="200">
        <f t="shared" si="38"/>
        <v>1148247.5262000002</v>
      </c>
      <c r="JP8" s="200">
        <f t="shared" si="38"/>
        <v>1275855.4071384727</v>
      </c>
      <c r="JQ8" s="229">
        <f t="shared" si="9"/>
        <v>5.443398905302594</v>
      </c>
      <c r="JR8" s="15"/>
      <c r="JS8" s="22"/>
      <c r="JT8" s="15"/>
      <c r="JU8" s="193">
        <v>3</v>
      </c>
      <c r="JV8" s="216">
        <v>3</v>
      </c>
      <c r="JW8" s="17">
        <f t="shared" si="10"/>
        <v>11</v>
      </c>
      <c r="JX8" s="17">
        <f t="shared" si="39"/>
        <v>11</v>
      </c>
      <c r="JY8" s="199">
        <f t="shared" si="11"/>
        <v>23438580</v>
      </c>
      <c r="JZ8" s="199">
        <f t="shared" si="12"/>
        <v>23645827.009357564</v>
      </c>
      <c r="KA8" s="230">
        <f t="shared" si="40"/>
        <v>1</v>
      </c>
      <c r="KB8" s="230">
        <f t="shared" si="41"/>
        <v>1.0088421316204976</v>
      </c>
      <c r="KC8" s="230">
        <f t="shared" si="42"/>
        <v>1.0845506884994467</v>
      </c>
      <c r="KD8" s="216" t="s">
        <v>435</v>
      </c>
      <c r="KE8" s="231"/>
      <c r="KF8" s="232"/>
      <c r="KG8" s="231"/>
      <c r="KH8" s="193">
        <v>3</v>
      </c>
      <c r="KI8" s="216">
        <v>3</v>
      </c>
      <c r="KJ8" s="233" t="str">
        <f t="shared" si="13"/>
        <v>Q4</v>
      </c>
      <c r="KK8" s="234">
        <f t="shared" si="14"/>
        <v>1.0845506884994467</v>
      </c>
      <c r="KL8" s="200">
        <f t="shared" si="43"/>
        <v>11709.963946429236</v>
      </c>
      <c r="KM8" s="200">
        <f t="shared" si="44"/>
        <v>12700.049460403525</v>
      </c>
      <c r="KN8" s="200">
        <f t="shared" si="15"/>
        <v>2539591</v>
      </c>
      <c r="KO8" s="200">
        <f t="shared" si="16"/>
        <v>2646130.3677759161</v>
      </c>
      <c r="KP8" s="200">
        <f t="shared" si="17"/>
        <v>1107742</v>
      </c>
      <c r="KQ8" s="200">
        <f t="shared" si="18"/>
        <v>1114407.5925576617</v>
      </c>
      <c r="KR8" s="200">
        <v>0</v>
      </c>
      <c r="KS8" s="200">
        <f t="shared" si="45"/>
        <v>53057.085167158963</v>
      </c>
      <c r="KT8" s="200">
        <f t="shared" si="19"/>
        <v>1119451.9639464293</v>
      </c>
      <c r="KU8" s="200">
        <f t="shared" si="19"/>
        <v>1127107.6420180653</v>
      </c>
      <c r="KV8" s="235"/>
      <c r="KW8" s="232"/>
      <c r="KX8" s="231"/>
      <c r="KY8" s="276">
        <f t="shared" ref="KY8:KY28" si="70">KY7+1</f>
        <v>3</v>
      </c>
      <c r="KZ8" s="277">
        <v>2</v>
      </c>
      <c r="LA8" s="321">
        <f t="shared" ref="LA8:LB27" si="71">KA7</f>
        <v>1</v>
      </c>
      <c r="LB8" s="321">
        <f t="shared" si="71"/>
        <v>1.0088421316204976</v>
      </c>
      <c r="LC8" s="322">
        <v>119.11363112040443</v>
      </c>
      <c r="LD8" s="253">
        <f t="shared" ref="LD8:LD26" si="72">IZ7*LD$6/LC8*KB7</f>
        <v>517613.16113276198</v>
      </c>
      <c r="LE8" s="322">
        <v>119.11363112040443</v>
      </c>
      <c r="LF8" s="253">
        <f t="shared" si="46"/>
        <v>13773.338099030012</v>
      </c>
      <c r="LG8" s="322">
        <v>119.11363112040443</v>
      </c>
      <c r="LH8" s="253">
        <f t="shared" si="47"/>
        <v>199873.115154603</v>
      </c>
      <c r="LI8" s="322">
        <v>115.580400056581</v>
      </c>
      <c r="LJ8" s="253">
        <f t="shared" si="48"/>
        <v>497578.61409349635</v>
      </c>
      <c r="LK8" s="322">
        <v>117.061929172885</v>
      </c>
      <c r="LL8" s="253">
        <f t="shared" si="49"/>
        <v>124668.03883402221</v>
      </c>
      <c r="LM8" s="322">
        <v>138.08520978454499</v>
      </c>
      <c r="LN8" s="253">
        <f t="shared" si="50"/>
        <v>54119.118536513444</v>
      </c>
      <c r="LO8" s="322">
        <v>105.221053751493</v>
      </c>
      <c r="LP8" s="253">
        <f t="shared" si="51"/>
        <v>14160.586963631304</v>
      </c>
      <c r="LQ8" s="322">
        <v>110.455373406193</v>
      </c>
      <c r="LR8" s="253">
        <f t="shared" si="52"/>
        <v>139222.91181159543</v>
      </c>
      <c r="LS8" s="256">
        <f t="shared" si="53"/>
        <v>1437270.4580467523</v>
      </c>
      <c r="LT8" s="256">
        <f t="shared" ref="LT8:LT26" si="73">LD8+LF8+LH8+LJ8+LL8+LP8+LR8+LN8</f>
        <v>1561008.8846256535</v>
      </c>
      <c r="LU8" s="23"/>
      <c r="LV8" s="244"/>
      <c r="LW8" s="15"/>
      <c r="LX8" s="193">
        <v>3</v>
      </c>
      <c r="LY8" s="245">
        <v>3</v>
      </c>
      <c r="LZ8" s="200">
        <f t="shared" si="20"/>
        <v>1000444.0787000001</v>
      </c>
      <c r="MA8" s="200">
        <f t="shared" si="20"/>
        <v>1119451.9639464293</v>
      </c>
      <c r="MB8" s="201">
        <f t="shared" si="21"/>
        <v>1127107.6420180653</v>
      </c>
      <c r="MC8" s="200">
        <f t="shared" si="22"/>
        <v>1148247.5262000002</v>
      </c>
      <c r="MD8" s="200">
        <f t="shared" si="22"/>
        <v>1275855.4071384727</v>
      </c>
      <c r="ME8" s="201">
        <f t="shared" si="54"/>
        <v>1383729.8602377723</v>
      </c>
      <c r="MF8" s="200">
        <f t="shared" si="55"/>
        <v>-147803.44750000013</v>
      </c>
      <c r="MG8" s="200">
        <f t="shared" si="55"/>
        <v>-156403.44319204334</v>
      </c>
      <c r="MH8" s="200">
        <f t="shared" si="55"/>
        <v>-256622.21821970702</v>
      </c>
      <c r="MI8" s="15"/>
      <c r="MJ8" s="22"/>
      <c r="MK8" s="15"/>
      <c r="ML8" s="193">
        <f t="shared" ref="ML8:ML13" si="74">ML7+1</f>
        <v>3</v>
      </c>
      <c r="MM8" s="323" t="s">
        <v>42</v>
      </c>
      <c r="MN8" s="324">
        <v>240527467.54057765</v>
      </c>
      <c r="MO8" s="15"/>
      <c r="MP8" s="22"/>
      <c r="MQ8" s="15"/>
      <c r="MR8" s="247">
        <f>MR7+1</f>
        <v>2</v>
      </c>
      <c r="MS8" s="257" t="s">
        <v>181</v>
      </c>
      <c r="MT8" s="256">
        <f>N8</f>
        <v>240527467.54057765</v>
      </c>
      <c r="MU8" s="325">
        <f t="shared" si="56"/>
        <v>11.190686486578542</v>
      </c>
      <c r="MV8" s="15"/>
      <c r="MW8" s="250">
        <f>MT8</f>
        <v>240527467.54057765</v>
      </c>
      <c r="MX8" s="325">
        <f t="shared" si="57"/>
        <v>11.190686486578542</v>
      </c>
      <c r="MY8" s="15"/>
      <c r="MZ8" s="22"/>
      <c r="NA8" s="15"/>
      <c r="NB8" s="247">
        <f>NB7+1</f>
        <v>2</v>
      </c>
      <c r="NC8" s="257" t="str">
        <f t="shared" si="58"/>
        <v>Less Purchases</v>
      </c>
      <c r="ND8" s="256">
        <v>242897846.84160846</v>
      </c>
      <c r="NE8" s="256">
        <f>MT8</f>
        <v>240527467.54057765</v>
      </c>
      <c r="NF8" s="256">
        <f t="shared" ref="NF8:NF32" si="75">NE8-ND8</f>
        <v>-2370379.3010308146</v>
      </c>
      <c r="NG8" s="265">
        <f t="shared" ref="NG8:NG31" si="76">NF8/ND8</f>
        <v>-9.7587497454290646E-3</v>
      </c>
      <c r="NH8" s="15"/>
      <c r="NI8" s="22"/>
      <c r="NJ8" s="15"/>
    </row>
    <row r="9" spans="1:374" ht="17.25" thickBot="1" x14ac:dyDescent="0.35">
      <c r="A9" s="15"/>
      <c r="B9" s="131">
        <f t="shared" ref="B9:B22" si="77">B8+1</f>
        <v>4</v>
      </c>
      <c r="C9" s="248"/>
      <c r="D9" s="15" t="s">
        <v>191</v>
      </c>
      <c r="E9" s="249"/>
      <c r="F9" s="250">
        <f>F7-F8</f>
        <v>104384344.36159995</v>
      </c>
      <c r="G9" s="251">
        <f t="shared" si="23"/>
        <v>5.1171376873373191</v>
      </c>
      <c r="H9" s="250">
        <f>H7-H8</f>
        <v>104827971.92639998</v>
      </c>
      <c r="I9" s="252">
        <f t="shared" si="24"/>
        <v>5.1180617353858473</v>
      </c>
      <c r="J9" s="253">
        <f t="shared" si="59"/>
        <v>443627.56480002403</v>
      </c>
      <c r="K9" s="250">
        <f>IO26</f>
        <v>105116646</v>
      </c>
      <c r="L9" s="252">
        <f t="shared" si="25"/>
        <v>4.9338592552656895</v>
      </c>
      <c r="M9" s="253">
        <f t="shared" si="60"/>
        <v>288674.07360002398</v>
      </c>
      <c r="N9" s="250">
        <f>KQ26</f>
        <v>101297214.72157842</v>
      </c>
      <c r="O9" s="252">
        <f t="shared" si="26"/>
        <v>4.7129144272122421</v>
      </c>
      <c r="P9" s="253">
        <f t="shared" si="61"/>
        <v>-3819431.2784215808</v>
      </c>
      <c r="Q9" s="250">
        <f t="shared" si="62"/>
        <v>-3087129.6400215328</v>
      </c>
      <c r="R9" s="254">
        <f t="shared" si="63"/>
        <v>-7.8994016738176298E-2</v>
      </c>
      <c r="S9" s="15"/>
      <c r="T9" s="22"/>
      <c r="U9" s="15"/>
      <c r="V9" s="186"/>
      <c r="W9" s="187" t="s">
        <v>26</v>
      </c>
      <c r="X9" s="188"/>
      <c r="Y9" s="189"/>
      <c r="Z9" s="189"/>
      <c r="AA9" s="189"/>
      <c r="AB9" s="190"/>
      <c r="AC9" s="22"/>
      <c r="AD9" s="15"/>
      <c r="AE9" s="326">
        <f t="shared" ref="AE9:AE21" si="78">AE8+1</f>
        <v>3</v>
      </c>
      <c r="AF9" s="327" t="s">
        <v>192</v>
      </c>
      <c r="AG9" s="328">
        <f>F14/AG7</f>
        <v>20.72673268404451</v>
      </c>
      <c r="AH9" s="328">
        <f>F15/AH7</f>
        <v>17.777017637765898</v>
      </c>
      <c r="AI9" s="328">
        <f>F16/AI7</f>
        <v>30.384969110363038</v>
      </c>
      <c r="AJ9" s="15"/>
      <c r="AK9" s="329"/>
      <c r="AL9" s="15"/>
      <c r="AM9" s="247">
        <v>4</v>
      </c>
      <c r="AN9" s="16"/>
      <c r="AO9" s="15"/>
      <c r="AP9" s="15" t="s">
        <v>193</v>
      </c>
      <c r="AQ9" s="249"/>
      <c r="AR9" s="259">
        <v>40798541.478400007</v>
      </c>
      <c r="AS9" s="260">
        <v>3.9784808756709964</v>
      </c>
      <c r="AT9" s="261"/>
      <c r="AU9" s="259">
        <v>43143142.145199999</v>
      </c>
      <c r="AV9" s="260">
        <v>3.9977765121497129</v>
      </c>
      <c r="AW9" s="262">
        <f>AV9/AS9-1</f>
        <v>4.8500010636502999E-3</v>
      </c>
      <c r="AX9" s="261"/>
      <c r="AY9" s="259">
        <v>52055496.75</v>
      </c>
      <c r="AZ9" s="260">
        <v>4.0348819154069133</v>
      </c>
      <c r="BA9" s="262">
        <f>AZ9/AV9-1</f>
        <v>9.2815101455603344E-3</v>
      </c>
      <c r="BB9" s="261"/>
      <c r="BC9" s="259">
        <v>59830706</v>
      </c>
      <c r="BD9" s="260">
        <v>4.0684254603524463</v>
      </c>
      <c r="BE9" s="262">
        <f>BD9/AZ9-1</f>
        <v>8.313389499070345E-3</v>
      </c>
      <c r="BF9" s="261"/>
      <c r="BG9" s="259">
        <v>59786661.226033345</v>
      </c>
      <c r="BH9" s="260">
        <v>3.9342611202245616</v>
      </c>
      <c r="BI9" s="262">
        <f>BH9/BD9-1</f>
        <v>-3.2976968961417885E-2</v>
      </c>
      <c r="BJ9" s="261"/>
      <c r="BK9" s="259">
        <v>66021321</v>
      </c>
      <c r="BL9" s="260">
        <v>3.9248623221128827</v>
      </c>
      <c r="BM9" s="262">
        <f>BL9/BH9-1</f>
        <v>-2.3889614401452208E-3</v>
      </c>
      <c r="BN9" s="261"/>
      <c r="BO9" s="259">
        <v>81963127.490000069</v>
      </c>
      <c r="BP9" s="260">
        <v>4.4189957395433002</v>
      </c>
      <c r="BQ9" s="262">
        <f>BP9/BL9-1</f>
        <v>0.12589828046870433</v>
      </c>
      <c r="BR9" s="261"/>
      <c r="BS9" s="15">
        <v>94550736.985399961</v>
      </c>
      <c r="BT9" s="15">
        <v>4.8189639488589151</v>
      </c>
      <c r="BU9" s="15">
        <f>BT9/BP9-1</f>
        <v>9.0511109964761305E-2</v>
      </c>
      <c r="BV9" s="250">
        <v>96385423.959800005</v>
      </c>
      <c r="BW9" s="263">
        <v>4.9793229575775362</v>
      </c>
      <c r="BX9" s="263">
        <f t="shared" si="65"/>
        <v>3.3276656646620495E-2</v>
      </c>
      <c r="BY9" s="250">
        <f t="shared" si="27"/>
        <v>104384344.36159995</v>
      </c>
      <c r="BZ9" s="263">
        <f t="shared" si="27"/>
        <v>5.1171376873373191</v>
      </c>
      <c r="CA9" s="263">
        <f t="shared" si="66"/>
        <v>2.7677403320476746E-2</v>
      </c>
      <c r="CB9" s="264">
        <f t="shared" si="67"/>
        <v>1.558531275361013</v>
      </c>
      <c r="CC9" s="265">
        <f t="shared" si="68"/>
        <v>6.463167210400611E-2</v>
      </c>
      <c r="CD9" s="15"/>
      <c r="CE9" s="22"/>
      <c r="CF9" s="15"/>
      <c r="CG9" s="330">
        <v>4</v>
      </c>
      <c r="CH9" s="331" t="s">
        <v>70</v>
      </c>
      <c r="CI9" s="332">
        <f t="shared" ref="CI9:CP9" si="79">SUM(CI6:CI8)</f>
        <v>1770038.3510862249</v>
      </c>
      <c r="CJ9" s="333">
        <f t="shared" si="79"/>
        <v>32291540.62591001</v>
      </c>
      <c r="CK9" s="333">
        <f t="shared" si="79"/>
        <v>4395571.1175611001</v>
      </c>
      <c r="CL9" s="334">
        <f t="shared" si="79"/>
        <v>36687111.743471108</v>
      </c>
      <c r="CM9" s="332">
        <f t="shared" si="79"/>
        <v>1777659.441086225</v>
      </c>
      <c r="CN9" s="333">
        <f t="shared" si="79"/>
        <v>32409915.495910004</v>
      </c>
      <c r="CO9" s="333">
        <f t="shared" si="79"/>
        <v>3276491.0925929742</v>
      </c>
      <c r="CP9" s="333">
        <f t="shared" si="79"/>
        <v>35686406.588502981</v>
      </c>
      <c r="CQ9" s="15"/>
      <c r="CR9" s="26"/>
      <c r="CS9" s="15"/>
      <c r="CT9" s="330">
        <v>4</v>
      </c>
      <c r="CU9" s="331" t="s">
        <v>70</v>
      </c>
      <c r="CV9" s="335">
        <f>SUM(CV6:CV8)</f>
        <v>96694.049000000014</v>
      </c>
      <c r="CW9" s="336">
        <f>SUM(CW6:CW8)</f>
        <v>1718931.8145400002</v>
      </c>
      <c r="CX9" s="335">
        <f>SUM(CX6:CX8)</f>
        <v>96694.048999999999</v>
      </c>
      <c r="CY9" s="337">
        <f>SUM(CY6:CY8)</f>
        <v>1718931.8145400002</v>
      </c>
      <c r="CZ9" s="337">
        <f>SUM(CZ6:CZ8)</f>
        <v>1718931.8145400002</v>
      </c>
      <c r="DA9" s="15"/>
      <c r="DB9" s="26"/>
      <c r="DC9" s="15"/>
      <c r="DD9" s="330">
        <v>4</v>
      </c>
      <c r="DE9" s="331" t="s">
        <v>70</v>
      </c>
      <c r="DF9" s="335">
        <f>SUM(DF6:DF8)</f>
        <v>532150.05072640697</v>
      </c>
      <c r="DG9" s="338">
        <f>SUM(DG6:DG8)</f>
        <v>16169362.853399999</v>
      </c>
      <c r="DH9" s="335">
        <f>SUM(DH6:DH8)</f>
        <v>535316.05072640697</v>
      </c>
      <c r="DI9" s="339">
        <f>SUM(DI6:DI8)</f>
        <v>17462772.188368127</v>
      </c>
      <c r="DJ9" s="15"/>
      <c r="DK9" s="22"/>
      <c r="DL9" s="15"/>
      <c r="DM9" s="247">
        <v>4</v>
      </c>
      <c r="DN9" s="24" t="s">
        <v>194</v>
      </c>
      <c r="DO9" s="256">
        <v>569498.34019999998</v>
      </c>
      <c r="DP9" s="256">
        <v>598406.86589999998</v>
      </c>
      <c r="DQ9" s="256">
        <v>1074736.4100000001</v>
      </c>
      <c r="DR9" s="256">
        <v>2242641.6161000002</v>
      </c>
      <c r="DS9" s="250"/>
      <c r="DT9" s="256"/>
      <c r="DU9" s="256"/>
      <c r="DV9" s="256"/>
      <c r="DW9" s="15"/>
      <c r="DX9" s="22"/>
      <c r="DY9" s="15"/>
      <c r="DZ9" s="340">
        <v>4</v>
      </c>
      <c r="EA9" s="341" t="s">
        <v>70</v>
      </c>
      <c r="EB9" s="342">
        <f t="shared" ref="EB9:EI9" si="80">SUM(EB6:EB8)</f>
        <v>391932.47600000002</v>
      </c>
      <c r="EC9" s="342">
        <f t="shared" si="80"/>
        <v>1111747.6332</v>
      </c>
      <c r="ED9" s="342">
        <f t="shared" si="80"/>
        <v>3386348.8298000004</v>
      </c>
      <c r="EE9" s="343">
        <f t="shared" si="80"/>
        <v>4890028.9389999993</v>
      </c>
      <c r="EF9" s="342">
        <f t="shared" si="80"/>
        <v>392596.47600000002</v>
      </c>
      <c r="EG9" s="342">
        <f t="shared" si="80"/>
        <v>1134046.2831999999</v>
      </c>
      <c r="EH9" s="342">
        <f t="shared" si="80"/>
        <v>3386686.1798</v>
      </c>
      <c r="EI9" s="342">
        <f t="shared" si="80"/>
        <v>4913328.9389999993</v>
      </c>
      <c r="EJ9" s="23"/>
      <c r="EK9" s="319"/>
      <c r="EL9" s="15"/>
      <c r="EM9" s="340">
        <v>4</v>
      </c>
      <c r="EN9" s="341" t="s">
        <v>70</v>
      </c>
      <c r="EO9" s="342">
        <f t="shared" ref="EO9:EV9" si="81">SUM(EO6:EO8)</f>
        <v>944092.30399999989</v>
      </c>
      <c r="EP9" s="342">
        <f t="shared" si="81"/>
        <v>937328.91</v>
      </c>
      <c r="EQ9" s="342">
        <f t="shared" si="81"/>
        <v>1258374.176</v>
      </c>
      <c r="ER9" s="343">
        <f t="shared" si="81"/>
        <v>3139795.3899999997</v>
      </c>
      <c r="ES9" s="342">
        <f t="shared" si="81"/>
        <v>866079.86579919083</v>
      </c>
      <c r="ET9" s="342">
        <f t="shared" si="81"/>
        <v>925927.56493571412</v>
      </c>
      <c r="EU9" s="342">
        <f t="shared" si="81"/>
        <v>1202575.6788876925</v>
      </c>
      <c r="EV9" s="343">
        <f t="shared" si="81"/>
        <v>2994583.1096225977</v>
      </c>
      <c r="EW9" s="342">
        <v>2207830.9787832</v>
      </c>
      <c r="EX9" s="342">
        <v>804599.95281679987</v>
      </c>
      <c r="EY9" s="342">
        <f t="shared" si="28"/>
        <v>3012430.9315999998</v>
      </c>
      <c r="EZ9" s="23"/>
      <c r="FA9" s="319"/>
      <c r="FB9" s="15"/>
      <c r="FC9" s="247">
        <f t="shared" ref="FC9:FC36" si="82">FC8+1</f>
        <v>4</v>
      </c>
      <c r="FD9" s="272"/>
      <c r="FE9" s="273" t="s">
        <v>195</v>
      </c>
      <c r="FF9" s="256">
        <v>208936.45099999991</v>
      </c>
      <c r="FG9" s="256">
        <v>155415.85999999999</v>
      </c>
      <c r="FH9" s="256">
        <v>288180.90000000002</v>
      </c>
      <c r="FI9" s="253">
        <f t="shared" si="29"/>
        <v>652533.21099999989</v>
      </c>
      <c r="FJ9" s="256">
        <v>208936.45099999991</v>
      </c>
      <c r="FK9" s="256">
        <v>155415.85999999999</v>
      </c>
      <c r="FL9" s="256">
        <v>288180.90000000002</v>
      </c>
      <c r="FM9" s="256">
        <v>652533.21099999989</v>
      </c>
      <c r="FN9" s="256">
        <v>652533.21099999989</v>
      </c>
      <c r="FO9" s="23"/>
      <c r="FP9" s="319"/>
      <c r="FQ9" s="15"/>
      <c r="FR9" s="247">
        <v>4</v>
      </c>
      <c r="FS9" s="249" t="s">
        <v>196</v>
      </c>
      <c r="FT9" s="256">
        <v>83856.890000000014</v>
      </c>
      <c r="FU9" s="256">
        <v>16833.91</v>
      </c>
      <c r="FV9" s="256">
        <v>98590.14</v>
      </c>
      <c r="FW9" s="253">
        <v>199280.94</v>
      </c>
      <c r="FX9" s="256">
        <v>0</v>
      </c>
      <c r="FY9" s="256">
        <v>0</v>
      </c>
      <c r="FZ9" s="256">
        <v>0</v>
      </c>
      <c r="GA9" s="253">
        <f t="shared" si="1"/>
        <v>0</v>
      </c>
      <c r="GB9" s="210"/>
      <c r="GC9" s="211"/>
      <c r="GD9" s="15"/>
      <c r="GE9" s="247">
        <v>4</v>
      </c>
      <c r="GF9" s="274" t="s">
        <v>197</v>
      </c>
      <c r="GG9" s="256">
        <v>0</v>
      </c>
      <c r="GH9" s="256">
        <v>2293.54</v>
      </c>
      <c r="GI9" s="256">
        <v>0</v>
      </c>
      <c r="GJ9" s="253">
        <f t="shared" si="2"/>
        <v>2293.54</v>
      </c>
      <c r="GK9" s="256">
        <v>0</v>
      </c>
      <c r="GL9" s="256">
        <v>0</v>
      </c>
      <c r="GM9" s="256">
        <v>0</v>
      </c>
      <c r="GN9" s="253">
        <f t="shared" si="3"/>
        <v>0</v>
      </c>
      <c r="GO9" s="210"/>
      <c r="GP9" s="211"/>
      <c r="GQ9" s="15"/>
      <c r="GR9" s="247">
        <v>4</v>
      </c>
      <c r="GS9" s="249" t="s">
        <v>198</v>
      </c>
      <c r="GT9" s="256">
        <v>34</v>
      </c>
      <c r="GU9" s="256">
        <v>151.5</v>
      </c>
      <c r="GV9" s="256">
        <v>15</v>
      </c>
      <c r="GW9" s="253">
        <f t="shared" si="4"/>
        <v>200.5</v>
      </c>
      <c r="GX9" s="256">
        <v>34</v>
      </c>
      <c r="GY9" s="256">
        <v>151.5</v>
      </c>
      <c r="GZ9" s="256">
        <v>15</v>
      </c>
      <c r="HA9" s="256">
        <f>SUM(GX9:GZ9)</f>
        <v>200.5</v>
      </c>
      <c r="HB9" s="210"/>
      <c r="HC9" s="211"/>
      <c r="HD9" s="15"/>
      <c r="HE9" s="344">
        <v>4</v>
      </c>
      <c r="HF9" s="345" t="s">
        <v>199</v>
      </c>
      <c r="HG9" s="345">
        <f>HG7-HG8</f>
        <v>14317454.882799998</v>
      </c>
      <c r="HH9" s="345">
        <f>HH7-HH8</f>
        <v>29750785.201399997</v>
      </c>
      <c r="HI9" s="345">
        <f>HI7-HI8</f>
        <v>66337698.447400004</v>
      </c>
      <c r="HJ9" s="345">
        <f>SUM(HG9:HI9)</f>
        <v>110405938.5316</v>
      </c>
      <c r="HK9" s="345">
        <f>HK7-HK8</f>
        <v>13511750.102799997</v>
      </c>
      <c r="HL9" s="345">
        <f>HL7-HL8</f>
        <v>28839158.6162</v>
      </c>
      <c r="HM9" s="345">
        <f>HM7-HM8</f>
        <v>62943349.297399998</v>
      </c>
      <c r="HN9" s="345">
        <f>SUM(HK9:HM9)</f>
        <v>105294258.01639999</v>
      </c>
      <c r="HO9" s="15"/>
      <c r="HP9" s="22"/>
      <c r="HQ9" s="15"/>
      <c r="HR9" s="15"/>
      <c r="HS9" s="247">
        <v>4</v>
      </c>
      <c r="HT9" s="231">
        <v>4</v>
      </c>
      <c r="HU9" s="231">
        <v>10</v>
      </c>
      <c r="HV9" s="231">
        <v>11</v>
      </c>
      <c r="HW9" s="258">
        <v>23871837</v>
      </c>
      <c r="HX9" s="258">
        <v>27187633</v>
      </c>
      <c r="HY9" s="252">
        <f t="shared" si="5"/>
        <v>1.1000000000000001</v>
      </c>
      <c r="HZ9" s="252">
        <f t="shared" si="6"/>
        <v>1.1388999095461316</v>
      </c>
      <c r="IA9" s="254">
        <v>1</v>
      </c>
      <c r="IB9" s="254">
        <v>0</v>
      </c>
      <c r="IC9" s="254">
        <v>0</v>
      </c>
      <c r="ID9" s="15"/>
      <c r="IE9" s="22"/>
      <c r="IF9" s="15"/>
      <c r="IG9" s="276">
        <v>4</v>
      </c>
      <c r="IH9" s="277">
        <v>4</v>
      </c>
      <c r="II9" s="251">
        <f t="shared" si="7"/>
        <v>1.1388999095461316</v>
      </c>
      <c r="IJ9" s="256">
        <v>9251.75</v>
      </c>
      <c r="IK9" s="253">
        <f t="shared" si="30"/>
        <v>10536.817238143423</v>
      </c>
      <c r="IL9" s="256">
        <v>2628167</v>
      </c>
      <c r="IM9" s="253">
        <v>2979144</v>
      </c>
      <c r="IN9" s="256">
        <v>1178111.3779000002</v>
      </c>
      <c r="IO9" s="253">
        <v>1291645</v>
      </c>
      <c r="IP9" s="256">
        <f t="shared" si="31"/>
        <v>1187363.1279000002</v>
      </c>
      <c r="IQ9" s="256">
        <f t="shared" si="31"/>
        <v>1302181.8172381434</v>
      </c>
      <c r="IR9" s="223"/>
      <c r="IS9" s="224"/>
      <c r="IT9" s="223"/>
      <c r="IU9" s="276">
        <v>4</v>
      </c>
      <c r="IV9" s="277">
        <v>4</v>
      </c>
      <c r="IW9" s="278">
        <f t="shared" si="8"/>
        <v>1.1000000000000001</v>
      </c>
      <c r="IX9" s="279">
        <f t="shared" si="8"/>
        <v>1.1388999095461316</v>
      </c>
      <c r="IY9" s="256">
        <v>372299.31635847146</v>
      </c>
      <c r="IZ9" s="253">
        <f t="shared" si="69"/>
        <v>424011.65772474982</v>
      </c>
      <c r="JA9" s="256">
        <v>29684.984039999999</v>
      </c>
      <c r="JB9" s="253">
        <f t="shared" si="32"/>
        <v>33808.225638034361</v>
      </c>
      <c r="JC9" s="256">
        <v>290913.08320152853</v>
      </c>
      <c r="JD9" s="253">
        <f t="shared" si="33"/>
        <v>320004.39152168139</v>
      </c>
      <c r="JE9" s="256">
        <v>319416.8</v>
      </c>
      <c r="JF9" s="253">
        <v>355695.65</v>
      </c>
      <c r="JG9" s="256">
        <v>56584.513000000006</v>
      </c>
      <c r="JH9" s="253">
        <f t="shared" si="34"/>
        <v>64444.096737411914</v>
      </c>
      <c r="JI9" s="256">
        <v>41889.627500000002</v>
      </c>
      <c r="JJ9" s="253">
        <f t="shared" si="35"/>
        <v>47708.092970671154</v>
      </c>
      <c r="JK9" s="256">
        <v>39820.879999999997</v>
      </c>
      <c r="JL9" s="253">
        <f t="shared" si="36"/>
        <v>45351.996630047361</v>
      </c>
      <c r="JM9" s="256">
        <v>172850.60404999999</v>
      </c>
      <c r="JN9" s="253">
        <f t="shared" si="37"/>
        <v>196859.53731753922</v>
      </c>
      <c r="JO9" s="256">
        <f t="shared" si="38"/>
        <v>1323459.8081499999</v>
      </c>
      <c r="JP9" s="256">
        <f t="shared" si="38"/>
        <v>1487883.648540135</v>
      </c>
      <c r="JQ9" s="280">
        <f t="shared" si="9"/>
        <v>5.4726487169373481</v>
      </c>
      <c r="JR9" s="15"/>
      <c r="JS9" s="22"/>
      <c r="JT9" s="15"/>
      <c r="JU9" s="247">
        <v>4</v>
      </c>
      <c r="JV9" s="231">
        <v>4</v>
      </c>
      <c r="JW9" s="15">
        <f t="shared" si="10"/>
        <v>11</v>
      </c>
      <c r="JX9" s="15">
        <f t="shared" si="39"/>
        <v>11</v>
      </c>
      <c r="JY9" s="281">
        <f t="shared" si="11"/>
        <v>27187633</v>
      </c>
      <c r="JZ9" s="281">
        <f t="shared" si="12"/>
        <v>27428029.629435785</v>
      </c>
      <c r="KA9" s="282">
        <f t="shared" si="40"/>
        <v>1</v>
      </c>
      <c r="KB9" s="282">
        <f t="shared" si="41"/>
        <v>1.0088421316204976</v>
      </c>
      <c r="KC9" s="282">
        <f t="shared" si="42"/>
        <v>1.2143531495336461</v>
      </c>
      <c r="KD9" s="231" t="s">
        <v>254</v>
      </c>
      <c r="KE9" s="231"/>
      <c r="KF9" s="232"/>
      <c r="KG9" s="231"/>
      <c r="KH9" s="247">
        <v>4</v>
      </c>
      <c r="KI9" s="231">
        <v>4</v>
      </c>
      <c r="KJ9" s="346" t="str">
        <f t="shared" si="13"/>
        <v>Q3</v>
      </c>
      <c r="KK9" s="284">
        <f t="shared" si="14"/>
        <v>1.2143531495336461</v>
      </c>
      <c r="KL9" s="270">
        <f t="shared" si="43"/>
        <v>10536.817238143423</v>
      </c>
      <c r="KM9" s="270">
        <f t="shared" si="44"/>
        <v>12795.417199199881</v>
      </c>
      <c r="KN9" s="270">
        <f t="shared" si="15"/>
        <v>2979144</v>
      </c>
      <c r="KO9" s="270">
        <f t="shared" si="16"/>
        <v>3069384.8052760293</v>
      </c>
      <c r="KP9" s="270">
        <f t="shared" si="17"/>
        <v>1291645</v>
      </c>
      <c r="KQ9" s="270">
        <f t="shared" si="18"/>
        <v>1292659.5655057277</v>
      </c>
      <c r="KR9" s="270">
        <v>0</v>
      </c>
      <c r="KS9" s="270">
        <f t="shared" si="45"/>
        <v>61543.683942220967</v>
      </c>
      <c r="KT9" s="270">
        <f t="shared" si="19"/>
        <v>1302181.8172381434</v>
      </c>
      <c r="KU9" s="270">
        <f t="shared" si="19"/>
        <v>1305454.9827049274</v>
      </c>
      <c r="KV9" s="235"/>
      <c r="KW9" s="232"/>
      <c r="KX9" s="231"/>
      <c r="KY9" s="285">
        <f t="shared" si="70"/>
        <v>4</v>
      </c>
      <c r="KZ9" s="286">
        <v>3</v>
      </c>
      <c r="LA9" s="287">
        <f t="shared" si="71"/>
        <v>1</v>
      </c>
      <c r="LB9" s="287">
        <f t="shared" si="71"/>
        <v>1.0088421316204976</v>
      </c>
      <c r="LC9" s="288">
        <v>119.11363112040443</v>
      </c>
      <c r="LD9" s="201">
        <f t="shared" si="72"/>
        <v>455798.65097094764</v>
      </c>
      <c r="LE9" s="288">
        <v>119.11363112040443</v>
      </c>
      <c r="LF9" s="201">
        <f t="shared" si="46"/>
        <v>23712.301294711546</v>
      </c>
      <c r="LG9" s="288">
        <v>119.11363112040443</v>
      </c>
      <c r="LH9" s="201">
        <f t="shared" si="47"/>
        <v>169127.69218436183</v>
      </c>
      <c r="LI9" s="288">
        <v>115.580400056581</v>
      </c>
      <c r="LJ9" s="201">
        <f t="shared" si="48"/>
        <v>361522.50544469676</v>
      </c>
      <c r="LK9" s="288">
        <v>117.061929172885</v>
      </c>
      <c r="LL9" s="201">
        <f t="shared" si="49"/>
        <v>72022.710755063599</v>
      </c>
      <c r="LM9" s="288">
        <v>138.08520978454499</v>
      </c>
      <c r="LN9" s="201">
        <f t="shared" si="50"/>
        <v>50938.152501903904</v>
      </c>
      <c r="LO9" s="288">
        <v>105.221053751493</v>
      </c>
      <c r="LP9" s="201">
        <f t="shared" si="51"/>
        <v>48992.967865885752</v>
      </c>
      <c r="LQ9" s="288">
        <v>110.455373406193</v>
      </c>
      <c r="LR9" s="289">
        <f t="shared" si="52"/>
        <v>201614.87922020137</v>
      </c>
      <c r="LS9" s="290">
        <f t="shared" si="53"/>
        <v>1275855.4071384727</v>
      </c>
      <c r="LT9" s="290">
        <f t="shared" si="73"/>
        <v>1383729.8602377723</v>
      </c>
      <c r="LU9" s="23"/>
      <c r="LV9" s="244"/>
      <c r="LW9" s="15"/>
      <c r="LX9" s="247">
        <v>4</v>
      </c>
      <c r="LY9" s="291">
        <v>4</v>
      </c>
      <c r="LZ9" s="256">
        <f t="shared" si="20"/>
        <v>1187363.1279000002</v>
      </c>
      <c r="MA9" s="256">
        <f t="shared" si="20"/>
        <v>1302181.8172381434</v>
      </c>
      <c r="MB9" s="253">
        <f t="shared" si="21"/>
        <v>1305454.9827049274</v>
      </c>
      <c r="MC9" s="256">
        <f t="shared" si="22"/>
        <v>1323459.8081499999</v>
      </c>
      <c r="MD9" s="256">
        <f t="shared" si="22"/>
        <v>1487883.648540135</v>
      </c>
      <c r="ME9" s="253">
        <f t="shared" si="54"/>
        <v>1806816.1947443257</v>
      </c>
      <c r="MF9" s="256">
        <f t="shared" si="55"/>
        <v>-136096.68024999974</v>
      </c>
      <c r="MG9" s="256">
        <f t="shared" si="55"/>
        <v>-185701.83130199159</v>
      </c>
      <c r="MH9" s="256">
        <f t="shared" si="55"/>
        <v>-501361.21203939826</v>
      </c>
      <c r="MI9" s="15"/>
      <c r="MJ9" s="22"/>
      <c r="MK9" s="15"/>
      <c r="ML9" s="247">
        <f t="shared" si="74"/>
        <v>4</v>
      </c>
      <c r="MM9" s="257" t="s">
        <v>200</v>
      </c>
      <c r="MN9" s="256">
        <f>MN7+MN8</f>
        <v>358323349.98730826</v>
      </c>
      <c r="MO9" s="15"/>
      <c r="MP9" s="22"/>
      <c r="MQ9" s="15"/>
      <c r="MR9" s="193">
        <f t="shared" ref="MR9:MR24" si="83">MR8+1</f>
        <v>3</v>
      </c>
      <c r="MS9" s="299" t="s">
        <v>201</v>
      </c>
      <c r="MT9" s="200">
        <f>N9</f>
        <v>101297214.72157842</v>
      </c>
      <c r="MU9" s="292">
        <f t="shared" si="56"/>
        <v>4.7129144272122421</v>
      </c>
      <c r="MV9" s="17"/>
      <c r="MW9" s="293">
        <f>MT30</f>
        <v>131705925.8466081</v>
      </c>
      <c r="MX9" s="292">
        <f t="shared" si="57"/>
        <v>6.1276981778611432</v>
      </c>
      <c r="MY9" s="15"/>
      <c r="MZ9" s="22"/>
      <c r="NA9" s="15"/>
      <c r="NB9" s="193">
        <f t="shared" ref="NB9:NB24" si="84">NB8+1</f>
        <v>3</v>
      </c>
      <c r="NC9" s="299" t="str">
        <f t="shared" si="58"/>
        <v>Base Handling Commissions (HC)</v>
      </c>
      <c r="ND9" s="200">
        <v>101906168.44436112</v>
      </c>
      <c r="NE9" s="200">
        <f>MT9</f>
        <v>101297214.72157842</v>
      </c>
      <c r="NF9" s="200">
        <f t="shared" si="75"/>
        <v>-608953.72278270125</v>
      </c>
      <c r="NG9" s="294">
        <f t="shared" si="76"/>
        <v>-5.9756316234691785E-3</v>
      </c>
      <c r="NH9" s="15"/>
      <c r="NI9" s="22"/>
      <c r="NJ9" s="15"/>
    </row>
    <row r="10" spans="1:374" x14ac:dyDescent="0.3">
      <c r="A10" s="17"/>
      <c r="B10" s="177">
        <f t="shared" si="77"/>
        <v>5</v>
      </c>
      <c r="C10" s="295"/>
      <c r="D10" s="17" t="s">
        <v>202</v>
      </c>
      <c r="E10" s="196"/>
      <c r="F10" s="293">
        <f>GW14+GA14</f>
        <v>6021594.1700000009</v>
      </c>
      <c r="G10" s="222">
        <f t="shared" si="23"/>
        <v>0.29519107155012259</v>
      </c>
      <c r="H10" s="293">
        <f>HA14</f>
        <v>466286.09000000008</v>
      </c>
      <c r="I10" s="219">
        <f t="shared" si="24"/>
        <v>2.2765688881658769E-2</v>
      </c>
      <c r="J10" s="201">
        <f t="shared" si="59"/>
        <v>-5555308.080000001</v>
      </c>
      <c r="K10" s="293">
        <f>IK26</f>
        <v>474734.09906802501</v>
      </c>
      <c r="L10" s="219">
        <f t="shared" si="25"/>
        <v>2.2282590984466857E-2</v>
      </c>
      <c r="M10" s="201">
        <f t="shared" si="60"/>
        <v>8448.0090680249268</v>
      </c>
      <c r="N10" s="293">
        <f>KM26</f>
        <v>582489.02218341269</v>
      </c>
      <c r="O10" s="219">
        <f t="shared" si="26"/>
        <v>2.710065547099557E-2</v>
      </c>
      <c r="P10" s="201">
        <f t="shared" si="61"/>
        <v>107754.92311538768</v>
      </c>
      <c r="Q10" s="293">
        <f t="shared" si="62"/>
        <v>-5439105.1478165882</v>
      </c>
      <c r="R10" s="220">
        <f t="shared" si="63"/>
        <v>-0.90819283480125867</v>
      </c>
      <c r="S10" s="15"/>
      <c r="T10" s="22"/>
      <c r="U10" s="15"/>
      <c r="V10" s="19">
        <f>V8+1</f>
        <v>3</v>
      </c>
      <c r="W10" s="255" t="s">
        <v>173</v>
      </c>
      <c r="X10" s="256">
        <v>-177537.29046666634</v>
      </c>
      <c r="Y10" s="256">
        <v>2326374.5760555672</v>
      </c>
      <c r="Z10" s="256">
        <v>11256820.317749999</v>
      </c>
      <c r="AA10" s="256">
        <f>SUM(X10:Z10)</f>
        <v>13405657.603338901</v>
      </c>
      <c r="AB10" s="256"/>
      <c r="AC10" s="22"/>
      <c r="AD10" s="15"/>
      <c r="AE10" s="296">
        <f t="shared" si="78"/>
        <v>4</v>
      </c>
      <c r="AF10" s="192" t="s">
        <v>26</v>
      </c>
      <c r="AG10" s="17"/>
      <c r="AH10" s="17"/>
      <c r="AI10" s="17"/>
      <c r="AJ10" s="15"/>
      <c r="AK10" s="22"/>
      <c r="AL10" s="15"/>
      <c r="AM10" s="193">
        <v>5</v>
      </c>
      <c r="AN10" s="194"/>
      <c r="AO10" s="17"/>
      <c r="AP10" s="17" t="s">
        <v>202</v>
      </c>
      <c r="AQ10" s="196"/>
      <c r="AR10" s="302">
        <v>351000.77</v>
      </c>
      <c r="AS10" s="303">
        <v>3.4227935612112924E-2</v>
      </c>
      <c r="AT10" s="304"/>
      <c r="AU10" s="302">
        <v>392967.44999999995</v>
      </c>
      <c r="AV10" s="303">
        <v>3.6413574986312203E-2</v>
      </c>
      <c r="AW10" s="294">
        <f>AV10/AS10-1</f>
        <v>6.3855424965384211E-2</v>
      </c>
      <c r="AX10" s="304"/>
      <c r="AY10" s="302">
        <v>419971.50999999995</v>
      </c>
      <c r="AZ10" s="303">
        <v>3.2552478729062043E-2</v>
      </c>
      <c r="BA10" s="294">
        <f>AZ10/AV10-1</f>
        <v>-0.10603452857077444</v>
      </c>
      <c r="BB10" s="304"/>
      <c r="BC10" s="302">
        <v>465783.3236</v>
      </c>
      <c r="BD10" s="303">
        <v>3.1672779070028398E-2</v>
      </c>
      <c r="BE10" s="294">
        <f>BD10/AZ10-1</f>
        <v>-2.7024045276413E-2</v>
      </c>
      <c r="BF10" s="304"/>
      <c r="BG10" s="302">
        <v>1360261.3124000002</v>
      </c>
      <c r="BH10" s="303">
        <v>8.9511992892331985E-2</v>
      </c>
      <c r="BI10" s="294">
        <f>BH10/BD10-1</f>
        <v>1.8261489998847686</v>
      </c>
      <c r="BJ10" s="304"/>
      <c r="BK10" s="302">
        <v>1390376.9787000001</v>
      </c>
      <c r="BL10" s="303">
        <v>8.2655695684016636E-2</v>
      </c>
      <c r="BM10" s="294">
        <f>BL10/BH10-1</f>
        <v>-7.6596408891960732E-2</v>
      </c>
      <c r="BN10" s="304"/>
      <c r="BO10" s="302">
        <v>770218.05</v>
      </c>
      <c r="BP10" s="303">
        <v>4.1525871275282955E-2</v>
      </c>
      <c r="BQ10" s="294">
        <f>BP10/BL10-1</f>
        <v>-0.49760423729259196</v>
      </c>
      <c r="BR10" s="304"/>
      <c r="BS10" s="17">
        <v>1472526.2590000001</v>
      </c>
      <c r="BT10" s="17">
        <v>7.5050191908761346E-2</v>
      </c>
      <c r="BU10" s="17">
        <f>BT10/BP10-1</f>
        <v>0.8073116735164747</v>
      </c>
      <c r="BV10" s="293">
        <v>11886052.370000001</v>
      </c>
      <c r="BW10" s="305">
        <v>0.6140398725184244</v>
      </c>
      <c r="BX10" s="305">
        <f t="shared" si="65"/>
        <v>7.1817228830662252</v>
      </c>
      <c r="BY10" s="293">
        <f t="shared" si="27"/>
        <v>6021594.1700000009</v>
      </c>
      <c r="BZ10" s="305">
        <f t="shared" si="27"/>
        <v>0.29519107155012259</v>
      </c>
      <c r="CA10" s="305">
        <f t="shared" si="66"/>
        <v>-0.51926400098510661</v>
      </c>
      <c r="CB10" s="306">
        <f t="shared" si="67"/>
        <v>16.15550131129342</v>
      </c>
      <c r="CC10" s="307">
        <f t="shared" si="68"/>
        <v>0.20863053156854372</v>
      </c>
      <c r="CD10" s="15"/>
      <c r="CE10" s="22"/>
      <c r="CF10" s="15"/>
      <c r="CG10" s="15"/>
      <c r="CH10" s="15"/>
      <c r="CI10" s="15"/>
      <c r="CJ10" s="15"/>
      <c r="CK10" s="15"/>
      <c r="CL10" s="15"/>
      <c r="CM10" s="841"/>
      <c r="CN10" s="15"/>
      <c r="CO10" s="15"/>
      <c r="CP10" s="262"/>
      <c r="CQ10" s="15"/>
      <c r="CR10" s="26"/>
      <c r="CS10" s="15"/>
      <c r="CT10" s="247"/>
      <c r="CU10" s="347"/>
      <c r="CV10" s="348"/>
      <c r="CW10" s="15"/>
      <c r="CX10" s="348"/>
      <c r="CY10" s="15"/>
      <c r="CZ10" s="262">
        <f>JB27</f>
        <v>1.0675656283532953</v>
      </c>
      <c r="DA10" s="15"/>
      <c r="DB10" s="26"/>
      <c r="DC10" s="15"/>
      <c r="DD10" s="15"/>
      <c r="DE10" s="15"/>
      <c r="DF10" s="15"/>
      <c r="DG10" s="15"/>
      <c r="DH10" s="15"/>
      <c r="DI10" s="262">
        <f>JD27</f>
        <v>1.0393230292920801</v>
      </c>
      <c r="DJ10" s="15"/>
      <c r="DK10" s="22"/>
      <c r="DL10" s="15"/>
      <c r="DM10" s="193">
        <v>5</v>
      </c>
      <c r="DN10" s="349" t="s">
        <v>203</v>
      </c>
      <c r="DO10" s="200"/>
      <c r="DP10" s="200"/>
      <c r="DQ10" s="200"/>
      <c r="DR10" s="200"/>
      <c r="DS10" s="293">
        <v>2600155.25</v>
      </c>
      <c r="DT10" s="200">
        <v>3991456</v>
      </c>
      <c r="DU10" s="200">
        <v>6512911</v>
      </c>
      <c r="DV10" s="200">
        <v>13104522.25</v>
      </c>
      <c r="DW10" s="15"/>
      <c r="DX10" s="22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23"/>
      <c r="EK10" s="319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350" t="s">
        <v>204</v>
      </c>
      <c r="EY10" s="15"/>
      <c r="EZ10" s="23"/>
      <c r="FA10" s="319"/>
      <c r="FB10" s="15"/>
      <c r="FC10" s="193">
        <f t="shared" si="82"/>
        <v>5</v>
      </c>
      <c r="FD10" s="317"/>
      <c r="FE10" s="318" t="s">
        <v>205</v>
      </c>
      <c r="FF10" s="200">
        <v>33195.89</v>
      </c>
      <c r="FG10" s="200">
        <v>189576.59999999998</v>
      </c>
      <c r="FH10" s="200">
        <v>36347.360000000001</v>
      </c>
      <c r="FI10" s="201">
        <f t="shared" si="29"/>
        <v>259119.84999999998</v>
      </c>
      <c r="FJ10" s="200">
        <v>0</v>
      </c>
      <c r="FK10" s="200">
        <v>0</v>
      </c>
      <c r="FL10" s="200">
        <v>0</v>
      </c>
      <c r="FM10" s="200">
        <v>0</v>
      </c>
      <c r="FN10" s="200">
        <v>0</v>
      </c>
      <c r="FO10" s="23"/>
      <c r="FP10" s="319"/>
      <c r="FQ10" s="15"/>
      <c r="FR10" s="193">
        <v>5</v>
      </c>
      <c r="FS10" s="196" t="s">
        <v>206</v>
      </c>
      <c r="FT10" s="200">
        <v>0</v>
      </c>
      <c r="FU10" s="200">
        <v>0</v>
      </c>
      <c r="FV10" s="200">
        <v>0</v>
      </c>
      <c r="FW10" s="201">
        <v>0</v>
      </c>
      <c r="FX10" s="200">
        <v>0</v>
      </c>
      <c r="FY10" s="200">
        <v>0</v>
      </c>
      <c r="FZ10" s="200">
        <v>0</v>
      </c>
      <c r="GA10" s="201">
        <f t="shared" si="1"/>
        <v>0</v>
      </c>
      <c r="GB10" s="210"/>
      <c r="GC10" s="211"/>
      <c r="GD10" s="15"/>
      <c r="GE10" s="193">
        <v>5</v>
      </c>
      <c r="GF10" s="17" t="s">
        <v>207</v>
      </c>
      <c r="GG10" s="200">
        <v>0</v>
      </c>
      <c r="GH10" s="200">
        <v>0</v>
      </c>
      <c r="GI10" s="200">
        <v>0</v>
      </c>
      <c r="GJ10" s="201">
        <f t="shared" si="2"/>
        <v>0</v>
      </c>
      <c r="GK10" s="200">
        <v>0</v>
      </c>
      <c r="GL10" s="200">
        <v>0</v>
      </c>
      <c r="GM10" s="200">
        <v>0</v>
      </c>
      <c r="GN10" s="201">
        <f t="shared" si="3"/>
        <v>0</v>
      </c>
      <c r="GO10" s="210"/>
      <c r="GP10" s="211"/>
      <c r="GQ10" s="15"/>
      <c r="GR10" s="193">
        <v>5</v>
      </c>
      <c r="GS10" s="196" t="s">
        <v>208</v>
      </c>
      <c r="GT10" s="200">
        <v>0</v>
      </c>
      <c r="GU10" s="200">
        <v>30555</v>
      </c>
      <c r="GV10" s="200">
        <v>152288.63</v>
      </c>
      <c r="GW10" s="201">
        <f t="shared" si="4"/>
        <v>182843.63</v>
      </c>
      <c r="GX10" s="200">
        <v>0</v>
      </c>
      <c r="GY10" s="200">
        <v>30555</v>
      </c>
      <c r="GZ10" s="200">
        <v>152288.63</v>
      </c>
      <c r="HA10" s="200">
        <f>SUM(GX10:GZ10)</f>
        <v>182843.63</v>
      </c>
      <c r="HB10" s="210"/>
      <c r="HC10" s="211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215"/>
      <c r="HP10" s="351"/>
      <c r="HQ10" s="15"/>
      <c r="HR10" s="15"/>
      <c r="HS10" s="193">
        <v>5</v>
      </c>
      <c r="HT10" s="216">
        <v>5</v>
      </c>
      <c r="HU10" s="216">
        <v>10</v>
      </c>
      <c r="HV10" s="216">
        <v>10</v>
      </c>
      <c r="HW10" s="217">
        <v>27498430</v>
      </c>
      <c r="HX10" s="217">
        <v>27800711</v>
      </c>
      <c r="HY10" s="219">
        <f t="shared" si="5"/>
        <v>1</v>
      </c>
      <c r="HZ10" s="219">
        <f t="shared" si="6"/>
        <v>1.0109926639448144</v>
      </c>
      <c r="IA10" s="220">
        <v>1</v>
      </c>
      <c r="IB10" s="220">
        <v>0</v>
      </c>
      <c r="IC10" s="220">
        <v>0</v>
      </c>
      <c r="ID10" s="15"/>
      <c r="IE10" s="22"/>
      <c r="IF10" s="15"/>
      <c r="IG10" s="225">
        <v>5</v>
      </c>
      <c r="IH10" s="226">
        <v>5</v>
      </c>
      <c r="II10" s="222">
        <f t="shared" si="7"/>
        <v>1.0109926639448144</v>
      </c>
      <c r="IJ10" s="200">
        <v>0</v>
      </c>
      <c r="IK10" s="201">
        <f t="shared" si="30"/>
        <v>0</v>
      </c>
      <c r="IL10" s="200">
        <v>2971255</v>
      </c>
      <c r="IM10" s="201">
        <v>3013891</v>
      </c>
      <c r="IN10" s="200">
        <v>1296423.4271</v>
      </c>
      <c r="IO10" s="201">
        <v>1284675</v>
      </c>
      <c r="IP10" s="200">
        <f t="shared" si="31"/>
        <v>1296423.4271</v>
      </c>
      <c r="IQ10" s="200">
        <f t="shared" si="31"/>
        <v>1284675</v>
      </c>
      <c r="IR10" s="223"/>
      <c r="IS10" s="224"/>
      <c r="IT10" s="223"/>
      <c r="IU10" s="225">
        <v>5</v>
      </c>
      <c r="IV10" s="226">
        <v>5</v>
      </c>
      <c r="IW10" s="227">
        <f t="shared" si="8"/>
        <v>1</v>
      </c>
      <c r="IX10" s="228">
        <f t="shared" si="8"/>
        <v>1.0109926639448144</v>
      </c>
      <c r="IY10" s="200">
        <v>340820.67676966917</v>
      </c>
      <c r="IZ10" s="201">
        <f t="shared" si="69"/>
        <v>344567.20393484231</v>
      </c>
      <c r="JA10" s="200">
        <v>21884.400000000001</v>
      </c>
      <c r="JB10" s="201">
        <f t="shared" si="32"/>
        <v>22124.967854833896</v>
      </c>
      <c r="JC10" s="200">
        <v>276814.55323033093</v>
      </c>
      <c r="JD10" s="201">
        <f t="shared" si="33"/>
        <v>276814.55323033093</v>
      </c>
      <c r="JE10" s="200">
        <v>383016.1</v>
      </c>
      <c r="JF10" s="201">
        <v>383016.1</v>
      </c>
      <c r="JG10" s="200">
        <v>57528.466999999968</v>
      </c>
      <c r="JH10" s="201">
        <f t="shared" si="34"/>
        <v>58160.858104991312</v>
      </c>
      <c r="JI10" s="200">
        <v>24305.469999999994</v>
      </c>
      <c r="JJ10" s="201">
        <f t="shared" si="35"/>
        <v>24572.65186373076</v>
      </c>
      <c r="JK10" s="200">
        <v>28584.559999999998</v>
      </c>
      <c r="JL10" s="201">
        <f t="shared" si="36"/>
        <v>28898.780462090381</v>
      </c>
      <c r="JM10" s="200">
        <v>140896.01949999999</v>
      </c>
      <c r="JN10" s="201">
        <f t="shared" si="37"/>
        <v>142444.84209352551</v>
      </c>
      <c r="JO10" s="200">
        <f t="shared" si="38"/>
        <v>1273850.2465000001</v>
      </c>
      <c r="JP10" s="200">
        <f t="shared" si="38"/>
        <v>1280599.9575443449</v>
      </c>
      <c r="JQ10" s="229">
        <f t="shared" si="9"/>
        <v>4.6063568573636298</v>
      </c>
      <c r="JR10" s="15"/>
      <c r="JS10" s="22"/>
      <c r="JT10" s="15"/>
      <c r="JU10" s="193">
        <v>5</v>
      </c>
      <c r="JV10" s="216">
        <v>5</v>
      </c>
      <c r="JW10" s="17">
        <f t="shared" si="10"/>
        <v>10</v>
      </c>
      <c r="JX10" s="17">
        <f t="shared" si="39"/>
        <v>10</v>
      </c>
      <c r="JY10" s="199">
        <f t="shared" si="11"/>
        <v>27800711</v>
      </c>
      <c r="JZ10" s="199">
        <f t="shared" si="12"/>
        <v>28046528.545805417</v>
      </c>
      <c r="KA10" s="230">
        <f t="shared" si="40"/>
        <v>1</v>
      </c>
      <c r="KB10" s="230">
        <f t="shared" si="41"/>
        <v>1.0088421316204976</v>
      </c>
      <c r="KC10" s="230">
        <f t="shared" si="42"/>
        <v>1.0838409498418158</v>
      </c>
      <c r="KD10" s="216" t="s">
        <v>435</v>
      </c>
      <c r="KE10" s="231"/>
      <c r="KF10" s="232"/>
      <c r="KG10" s="231"/>
      <c r="KH10" s="193">
        <v>5</v>
      </c>
      <c r="KI10" s="216">
        <v>5</v>
      </c>
      <c r="KJ10" s="233" t="str">
        <f t="shared" si="13"/>
        <v>Q4</v>
      </c>
      <c r="KK10" s="234">
        <f t="shared" si="14"/>
        <v>1.0838409498418158</v>
      </c>
      <c r="KL10" s="200">
        <f t="shared" si="43"/>
        <v>0</v>
      </c>
      <c r="KM10" s="200">
        <f t="shared" si="44"/>
        <v>0</v>
      </c>
      <c r="KN10" s="200">
        <f t="shared" si="15"/>
        <v>3013891</v>
      </c>
      <c r="KO10" s="200">
        <f t="shared" si="16"/>
        <v>3138599.0799298398</v>
      </c>
      <c r="KP10" s="200">
        <f t="shared" si="17"/>
        <v>1284675</v>
      </c>
      <c r="KQ10" s="200">
        <f t="shared" si="18"/>
        <v>1321808.8901674631</v>
      </c>
      <c r="KR10" s="200">
        <v>0</v>
      </c>
      <c r="KS10" s="200">
        <f t="shared" si="45"/>
        <v>62931.486943090102</v>
      </c>
      <c r="KT10" s="200">
        <f t="shared" si="19"/>
        <v>1284675</v>
      </c>
      <c r="KU10" s="200">
        <f t="shared" si="19"/>
        <v>1321808.8901674631</v>
      </c>
      <c r="KV10" s="235"/>
      <c r="KW10" s="232"/>
      <c r="KX10" s="231"/>
      <c r="KY10" s="276">
        <f t="shared" si="70"/>
        <v>5</v>
      </c>
      <c r="KZ10" s="277">
        <v>4</v>
      </c>
      <c r="LA10" s="321">
        <f t="shared" si="71"/>
        <v>1</v>
      </c>
      <c r="LB10" s="321">
        <f t="shared" si="71"/>
        <v>1.0088421316204976</v>
      </c>
      <c r="LC10" s="322">
        <v>97.871738014620576</v>
      </c>
      <c r="LD10" s="253">
        <f t="shared" si="72"/>
        <v>556691.039078912</v>
      </c>
      <c r="LE10" s="322">
        <v>97.871738014620576</v>
      </c>
      <c r="LF10" s="253">
        <f t="shared" si="46"/>
        <v>44387.308501949912</v>
      </c>
      <c r="LG10" s="322">
        <v>97.871738014620576</v>
      </c>
      <c r="LH10" s="253">
        <f t="shared" si="47"/>
        <v>416456.03565504291</v>
      </c>
      <c r="LI10" s="322">
        <v>113.283800212451</v>
      </c>
      <c r="LJ10" s="253">
        <f t="shared" si="48"/>
        <v>398317.11108523578</v>
      </c>
      <c r="LK10" s="322">
        <v>114.530871148214</v>
      </c>
      <c r="LL10" s="253">
        <f t="shared" si="49"/>
        <v>71295.064831670228</v>
      </c>
      <c r="LM10" s="322">
        <v>133.31173389491801</v>
      </c>
      <c r="LN10" s="253">
        <f t="shared" si="50"/>
        <v>55779.496695935733</v>
      </c>
      <c r="LO10" s="322">
        <v>103.218284594742</v>
      </c>
      <c r="LP10" s="253">
        <f t="shared" si="51"/>
        <v>47862.199239967405</v>
      </c>
      <c r="LQ10" s="322">
        <v>109.79963570127499</v>
      </c>
      <c r="LR10" s="253">
        <f t="shared" si="52"/>
        <v>216027.93965561179</v>
      </c>
      <c r="LS10" s="256">
        <f t="shared" si="53"/>
        <v>1487883.648540135</v>
      </c>
      <c r="LT10" s="256">
        <f t="shared" si="73"/>
        <v>1806816.1947443257</v>
      </c>
      <c r="LU10" s="23"/>
      <c r="LV10" s="244"/>
      <c r="LW10" s="15"/>
      <c r="LX10" s="193">
        <v>5</v>
      </c>
      <c r="LY10" s="245">
        <v>5</v>
      </c>
      <c r="LZ10" s="200">
        <f t="shared" si="20"/>
        <v>1296423.4271</v>
      </c>
      <c r="MA10" s="200">
        <f t="shared" si="20"/>
        <v>1284675</v>
      </c>
      <c r="MB10" s="201">
        <f t="shared" si="21"/>
        <v>1321808.8901674631</v>
      </c>
      <c r="MC10" s="200">
        <f t="shared" si="22"/>
        <v>1273850.2465000001</v>
      </c>
      <c r="MD10" s="200">
        <f t="shared" si="22"/>
        <v>1280599.9575443449</v>
      </c>
      <c r="ME10" s="201">
        <f t="shared" si="54"/>
        <v>1387966.6743522519</v>
      </c>
      <c r="MF10" s="200">
        <f t="shared" si="55"/>
        <v>22573.180599999847</v>
      </c>
      <c r="MG10" s="200">
        <f t="shared" si="55"/>
        <v>4075.042455655057</v>
      </c>
      <c r="MH10" s="200">
        <f t="shared" si="55"/>
        <v>-66157.784184788819</v>
      </c>
      <c r="MI10" s="15"/>
      <c r="MJ10" s="22"/>
      <c r="MK10" s="15"/>
      <c r="ML10" s="193">
        <f>ML9+1</f>
        <v>5</v>
      </c>
      <c r="MM10" s="352" t="s">
        <v>209</v>
      </c>
      <c r="MN10" s="353"/>
      <c r="MO10" s="15"/>
      <c r="MP10" s="22"/>
      <c r="MQ10" s="15"/>
      <c r="MR10" s="247">
        <f t="shared" si="83"/>
        <v>4</v>
      </c>
      <c r="MS10" s="257" t="s">
        <v>202</v>
      </c>
      <c r="MT10" s="256">
        <f>N10</f>
        <v>582489.02218341269</v>
      </c>
      <c r="MU10" s="325">
        <f t="shared" si="56"/>
        <v>2.710065547099557E-2</v>
      </c>
      <c r="MV10" s="15"/>
      <c r="MW10" s="250">
        <f>MT10</f>
        <v>582489.02218341269</v>
      </c>
      <c r="MX10" s="325">
        <f t="shared" si="57"/>
        <v>2.710065547099557E-2</v>
      </c>
      <c r="MY10" s="15"/>
      <c r="MZ10" s="22"/>
      <c r="NA10" s="15"/>
      <c r="NB10" s="247">
        <f t="shared" si="84"/>
        <v>4</v>
      </c>
      <c r="NC10" s="257" t="str">
        <f t="shared" si="58"/>
        <v>Misc Revenue</v>
      </c>
      <c r="ND10" s="256">
        <v>2598518.1566623491</v>
      </c>
      <c r="NE10" s="256">
        <f>MT10</f>
        <v>582489.02218341269</v>
      </c>
      <c r="NF10" s="256">
        <f t="shared" si="75"/>
        <v>-2016029.1344789364</v>
      </c>
      <c r="NG10" s="265">
        <f t="shared" si="76"/>
        <v>-0.77583800186657648</v>
      </c>
      <c r="NH10" s="15"/>
      <c r="NI10" s="22"/>
      <c r="NJ10" s="15"/>
    </row>
    <row r="11" spans="1:374" x14ac:dyDescent="0.3">
      <c r="A11" s="15"/>
      <c r="B11" s="131">
        <f>B10+1</f>
        <v>6</v>
      </c>
      <c r="C11" s="248"/>
      <c r="D11" s="15" t="s">
        <v>210</v>
      </c>
      <c r="E11" s="249"/>
      <c r="F11" s="250">
        <v>0</v>
      </c>
      <c r="G11" s="251">
        <f t="shared" si="23"/>
        <v>0</v>
      </c>
      <c r="H11" s="250">
        <v>0</v>
      </c>
      <c r="I11" s="252">
        <f t="shared" si="24"/>
        <v>0</v>
      </c>
      <c r="J11" s="253">
        <f t="shared" si="59"/>
        <v>0</v>
      </c>
      <c r="K11" s="250">
        <v>0</v>
      </c>
      <c r="L11" s="252">
        <f t="shared" si="25"/>
        <v>0</v>
      </c>
      <c r="M11" s="253">
        <f t="shared" si="60"/>
        <v>0</v>
      </c>
      <c r="N11" s="250">
        <f>MT11</f>
        <v>4822773.09</v>
      </c>
      <c r="O11" s="252">
        <f t="shared" si="26"/>
        <v>0.22438244662012552</v>
      </c>
      <c r="P11" s="253">
        <f t="shared" si="61"/>
        <v>4822773.09</v>
      </c>
      <c r="Q11" s="250">
        <f t="shared" si="62"/>
        <v>4822773.09</v>
      </c>
      <c r="R11" s="354" t="str">
        <f>IFERROR(O11/G11-1,"N/A")</f>
        <v>N/A</v>
      </c>
      <c r="S11" s="15"/>
      <c r="T11" s="22"/>
      <c r="U11" s="15"/>
      <c r="V11" s="296">
        <f t="shared" si="64"/>
        <v>4</v>
      </c>
      <c r="W11" s="297" t="s">
        <v>182</v>
      </c>
      <c r="X11" s="219">
        <f>X10/$H$24*100</f>
        <v>-8.6679804659341407E-3</v>
      </c>
      <c r="Y11" s="219">
        <f>Y10/$H$24*100</f>
        <v>0.11358159927241634</v>
      </c>
      <c r="Z11" s="219">
        <f>Z10/$H$24*100</f>
        <v>0.54959664173261458</v>
      </c>
      <c r="AA11" s="219">
        <f>AA10/$H$24*100</f>
        <v>0.65451026053909678</v>
      </c>
      <c r="AB11" s="252"/>
      <c r="AC11" s="22"/>
      <c r="AD11" s="15"/>
      <c r="AE11" s="19">
        <f t="shared" si="78"/>
        <v>5</v>
      </c>
      <c r="AF11" s="257" t="s">
        <v>76</v>
      </c>
      <c r="AG11" s="25">
        <f>CM9</f>
        <v>1777659.441086225</v>
      </c>
      <c r="AH11" s="25">
        <f>CX9</f>
        <v>96694.048999999999</v>
      </c>
      <c r="AI11" s="258">
        <f>DH9</f>
        <v>535316.05072640697</v>
      </c>
      <c r="AJ11" s="15"/>
      <c r="AK11" s="22"/>
      <c r="AL11" s="15"/>
      <c r="AM11" s="355">
        <v>6</v>
      </c>
      <c r="AN11" s="356"/>
      <c r="AO11" s="356"/>
      <c r="AP11" s="356" t="s">
        <v>211</v>
      </c>
      <c r="AQ11" s="357"/>
      <c r="AR11" s="358">
        <v>41149542.24840001</v>
      </c>
      <c r="AS11" s="359">
        <v>4.0127088112831091</v>
      </c>
      <c r="AT11" s="360"/>
      <c r="AU11" s="358">
        <v>43536109.595200002</v>
      </c>
      <c r="AV11" s="359">
        <v>4.0341900871360252</v>
      </c>
      <c r="AW11" s="361">
        <f>AV11/AS11-1</f>
        <v>5.3533104102929663E-3</v>
      </c>
      <c r="AX11" s="360"/>
      <c r="AY11" s="358">
        <v>52475468.259999998</v>
      </c>
      <c r="AZ11" s="359">
        <v>4.067434394135975</v>
      </c>
      <c r="BA11" s="361">
        <f>AZ11/AV11-1</f>
        <v>8.2406397026151268E-3</v>
      </c>
      <c r="BB11" s="360"/>
      <c r="BC11" s="358">
        <v>60296489.323600002</v>
      </c>
      <c r="BD11" s="359">
        <v>4.1000982394224748</v>
      </c>
      <c r="BE11" s="361">
        <f>BD11/AZ11-1</f>
        <v>8.0305770471900129E-3</v>
      </c>
      <c r="BF11" s="360"/>
      <c r="BG11" s="358">
        <v>61146922.538433343</v>
      </c>
      <c r="BH11" s="359">
        <v>4.0237731131168939</v>
      </c>
      <c r="BI11" s="361">
        <f>BH11/BD11-1</f>
        <v>-1.8615438423331909E-2</v>
      </c>
      <c r="BJ11" s="360"/>
      <c r="BK11" s="358">
        <v>67411697.978699997</v>
      </c>
      <c r="BL11" s="359">
        <v>4.0075180177968992</v>
      </c>
      <c r="BM11" s="361">
        <f>BL11/BH11-1</f>
        <v>-4.0397643860697885E-3</v>
      </c>
      <c r="BN11" s="360"/>
      <c r="BO11" s="358">
        <v>82733345.540000066</v>
      </c>
      <c r="BP11" s="359">
        <v>4.4605216108185832</v>
      </c>
      <c r="BQ11" s="361">
        <f>BP11/BL11-1</f>
        <v>0.11303844200074709</v>
      </c>
      <c r="BR11" s="360"/>
      <c r="BS11" s="362">
        <v>96023263.244399965</v>
      </c>
      <c r="BT11" s="362">
        <v>4.8940141407676769</v>
      </c>
      <c r="BU11" s="362">
        <f>BT11/BP11-1</f>
        <v>9.7184268516421479E-2</v>
      </c>
      <c r="BV11" s="363">
        <v>108271476.32980001</v>
      </c>
      <c r="BW11" s="3">
        <v>5.5933628300959608</v>
      </c>
      <c r="BX11" s="3">
        <f t="shared" si="65"/>
        <v>0.14289878803222744</v>
      </c>
      <c r="BY11" s="363">
        <f>F12</f>
        <v>110405938.53159995</v>
      </c>
      <c r="BZ11" s="3">
        <f>G12</f>
        <v>5.4123287588874414</v>
      </c>
      <c r="CA11" s="3">
        <f t="shared" si="66"/>
        <v>-3.2365873036956816E-2</v>
      </c>
      <c r="CB11" s="364">
        <f t="shared" si="67"/>
        <v>1.6830417180617068</v>
      </c>
      <c r="CC11" s="265">
        <f t="shared" si="68"/>
        <v>6.8009612918157325E-2</v>
      </c>
      <c r="CD11" s="15"/>
      <c r="CE11" s="22"/>
      <c r="CF11" s="15"/>
      <c r="CG11" s="15"/>
      <c r="CH11" s="15"/>
      <c r="CI11" s="15"/>
      <c r="CJ11" s="15"/>
      <c r="CK11" s="15"/>
      <c r="CL11" s="258"/>
      <c r="CM11" s="15"/>
      <c r="CN11" s="15"/>
      <c r="CO11" s="15"/>
      <c r="CP11" s="258"/>
      <c r="CQ11" s="15"/>
      <c r="CR11" s="26"/>
      <c r="CS11" s="15"/>
      <c r="CT11" s="247"/>
      <c r="CU11" s="365"/>
      <c r="CV11" s="25"/>
      <c r="CW11" s="15"/>
      <c r="CX11" s="25"/>
      <c r="CY11" s="15"/>
      <c r="CZ11" s="15"/>
      <c r="DA11" s="15"/>
      <c r="DB11" s="26"/>
      <c r="DC11" s="15"/>
      <c r="DD11" s="15"/>
      <c r="DE11" s="15"/>
      <c r="DF11" s="15"/>
      <c r="DG11" s="23"/>
      <c r="DH11" s="15"/>
      <c r="DI11" s="15"/>
      <c r="DJ11" s="15"/>
      <c r="DK11" s="22"/>
      <c r="DL11" s="15"/>
      <c r="DM11" s="366">
        <v>6</v>
      </c>
      <c r="DN11" s="367" t="s">
        <v>212</v>
      </c>
      <c r="DO11" s="368"/>
      <c r="DP11" s="368"/>
      <c r="DQ11" s="368"/>
      <c r="DR11" s="368"/>
      <c r="DS11" s="369">
        <v>1084449.5999999999</v>
      </c>
      <c r="DT11" s="368">
        <v>1822712.4</v>
      </c>
      <c r="DU11" s="368">
        <v>3255384.4999999995</v>
      </c>
      <c r="DV11" s="368">
        <v>6162546.5</v>
      </c>
      <c r="DW11" s="15"/>
      <c r="DX11" s="22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23"/>
      <c r="EK11" s="319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23"/>
      <c r="FA11" s="319"/>
      <c r="FB11" s="15"/>
      <c r="FC11" s="247">
        <f t="shared" si="82"/>
        <v>6</v>
      </c>
      <c r="FD11" s="272"/>
      <c r="FE11" s="273" t="s">
        <v>213</v>
      </c>
      <c r="FF11" s="256">
        <v>33725.425600000002</v>
      </c>
      <c r="FG11" s="256">
        <v>34464.240000000005</v>
      </c>
      <c r="FH11" s="256">
        <v>52896.33</v>
      </c>
      <c r="FI11" s="253">
        <f t="shared" si="29"/>
        <v>121085.99560000001</v>
      </c>
      <c r="FJ11" s="256">
        <v>33725.425600000002</v>
      </c>
      <c r="FK11" s="256">
        <v>34847.94</v>
      </c>
      <c r="FL11" s="256">
        <v>52896.33</v>
      </c>
      <c r="FM11" s="256">
        <v>121469.69560000001</v>
      </c>
      <c r="FN11" s="256">
        <v>121469.69560000001</v>
      </c>
      <c r="FO11" s="23"/>
      <c r="FP11" s="211"/>
      <c r="FQ11" s="15"/>
      <c r="FR11" s="247">
        <v>6</v>
      </c>
      <c r="FS11" s="249" t="s">
        <v>214</v>
      </c>
      <c r="FT11" s="256">
        <v>410000</v>
      </c>
      <c r="FU11" s="256">
        <v>325000</v>
      </c>
      <c r="FV11" s="256">
        <v>285000</v>
      </c>
      <c r="FW11" s="253">
        <v>1020000</v>
      </c>
      <c r="FX11" s="256">
        <v>0</v>
      </c>
      <c r="FY11" s="256">
        <v>0</v>
      </c>
      <c r="FZ11" s="256">
        <v>0</v>
      </c>
      <c r="GA11" s="253">
        <f t="shared" ref="GA11:GA12" si="85">SUM(FX11:FZ11)</f>
        <v>0</v>
      </c>
      <c r="GB11" s="210"/>
      <c r="GC11" s="211"/>
      <c r="GD11" s="15"/>
      <c r="GE11" s="366">
        <v>6</v>
      </c>
      <c r="GF11" s="370" t="s">
        <v>215</v>
      </c>
      <c r="GG11" s="256">
        <v>0</v>
      </c>
      <c r="GH11" s="256">
        <v>0</v>
      </c>
      <c r="GI11" s="256">
        <v>0</v>
      </c>
      <c r="GJ11" s="253">
        <f t="shared" si="2"/>
        <v>0</v>
      </c>
      <c r="GK11" s="256">
        <v>0</v>
      </c>
      <c r="GL11" s="256">
        <v>0</v>
      </c>
      <c r="GM11" s="256">
        <v>0</v>
      </c>
      <c r="GN11" s="253">
        <f t="shared" ref="GN11" si="86">SUM(GK11:GM11)</f>
        <v>0</v>
      </c>
      <c r="GO11" s="210"/>
      <c r="GP11" s="211"/>
      <c r="GQ11" s="15"/>
      <c r="GR11" s="247">
        <v>6</v>
      </c>
      <c r="GS11" s="249" t="s">
        <v>216</v>
      </c>
      <c r="GT11" s="256">
        <v>113837.25</v>
      </c>
      <c r="GU11" s="256">
        <v>137659.47999999998</v>
      </c>
      <c r="GV11" s="256">
        <v>338416.07</v>
      </c>
      <c r="GW11" s="253">
        <f t="shared" si="4"/>
        <v>589912.80000000005</v>
      </c>
      <c r="GX11" s="256">
        <v>19628.18</v>
      </c>
      <c r="GY11" s="256">
        <v>34858.600000000006</v>
      </c>
      <c r="GZ11" s="256">
        <v>212880.51</v>
      </c>
      <c r="HA11" s="256">
        <f>SUM(GX11:GZ11)</f>
        <v>267367.29000000004</v>
      </c>
      <c r="HB11" s="210"/>
      <c r="HC11" s="211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22"/>
      <c r="HQ11" s="15"/>
      <c r="HR11" s="15"/>
      <c r="HS11" s="247">
        <v>6</v>
      </c>
      <c r="HT11" s="231">
        <v>6</v>
      </c>
      <c r="HU11" s="231">
        <v>10</v>
      </c>
      <c r="HV11" s="231">
        <v>11</v>
      </c>
      <c r="HW11" s="258">
        <v>31799040</v>
      </c>
      <c r="HX11" s="258">
        <v>35429726</v>
      </c>
      <c r="HY11" s="252">
        <f t="shared" si="5"/>
        <v>1.1000000000000001</v>
      </c>
      <c r="HZ11" s="252">
        <f t="shared" si="6"/>
        <v>1.1141759625447811</v>
      </c>
      <c r="IA11" s="254">
        <v>1</v>
      </c>
      <c r="IB11" s="254">
        <v>0</v>
      </c>
      <c r="IC11" s="254">
        <v>0</v>
      </c>
      <c r="ID11" s="15"/>
      <c r="IE11" s="22"/>
      <c r="IF11" s="15"/>
      <c r="IG11" s="276">
        <v>6</v>
      </c>
      <c r="IH11" s="277">
        <v>6</v>
      </c>
      <c r="II11" s="251">
        <f t="shared" si="7"/>
        <v>1.1141759625447811</v>
      </c>
      <c r="IJ11" s="256">
        <v>0</v>
      </c>
      <c r="IK11" s="253">
        <f t="shared" si="30"/>
        <v>0</v>
      </c>
      <c r="IL11" s="256">
        <v>3196776</v>
      </c>
      <c r="IM11" s="253">
        <v>3849144</v>
      </c>
      <c r="IN11" s="256">
        <v>1442503.7574</v>
      </c>
      <c r="IO11" s="253">
        <v>1654494</v>
      </c>
      <c r="IP11" s="256">
        <f t="shared" si="31"/>
        <v>1442503.7574</v>
      </c>
      <c r="IQ11" s="256">
        <f t="shared" si="31"/>
        <v>1654494</v>
      </c>
      <c r="IR11" s="223"/>
      <c r="IS11" s="224"/>
      <c r="IT11" s="223"/>
      <c r="IU11" s="276">
        <v>6</v>
      </c>
      <c r="IV11" s="277">
        <v>6</v>
      </c>
      <c r="IW11" s="278">
        <f t="shared" si="8"/>
        <v>1.1000000000000001</v>
      </c>
      <c r="IX11" s="279">
        <f t="shared" si="8"/>
        <v>1.1141759625447811</v>
      </c>
      <c r="IY11" s="256">
        <v>387582.47602174216</v>
      </c>
      <c r="IZ11" s="253">
        <f t="shared" si="69"/>
        <v>431835.0782870141</v>
      </c>
      <c r="JA11" s="256">
        <v>91514.510000000009</v>
      </c>
      <c r="JB11" s="253">
        <f t="shared" si="32"/>
        <v>101963.26726606401</v>
      </c>
      <c r="JC11" s="256">
        <v>285881.32397825783</v>
      </c>
      <c r="JD11" s="253">
        <f t="shared" si="33"/>
        <v>314469.45637608366</v>
      </c>
      <c r="JE11" s="256">
        <v>369839.65</v>
      </c>
      <c r="JF11" s="253">
        <v>402161.55</v>
      </c>
      <c r="JG11" s="256">
        <v>18758.168750000019</v>
      </c>
      <c r="JH11" s="253">
        <f t="shared" si="34"/>
        <v>20899.900722608705</v>
      </c>
      <c r="JI11" s="256">
        <v>31008.329666666679</v>
      </c>
      <c r="JJ11" s="253">
        <f t="shared" si="35"/>
        <v>34548.73555326424</v>
      </c>
      <c r="JK11" s="256">
        <v>93637.91</v>
      </c>
      <c r="JL11" s="253">
        <f t="shared" si="36"/>
        <v>104329.10850493159</v>
      </c>
      <c r="JM11" s="256">
        <v>152375.47600000002</v>
      </c>
      <c r="JN11" s="253">
        <f t="shared" si="37"/>
        <v>169773.09264051923</v>
      </c>
      <c r="JO11" s="256">
        <f t="shared" si="38"/>
        <v>1430597.8444166665</v>
      </c>
      <c r="JP11" s="256">
        <f t="shared" si="38"/>
        <v>1579980.1893504853</v>
      </c>
      <c r="JQ11" s="280">
        <f t="shared" si="9"/>
        <v>4.4594761736246147</v>
      </c>
      <c r="JR11" s="15"/>
      <c r="JS11" s="22"/>
      <c r="JT11" s="15"/>
      <c r="JU11" s="247">
        <v>6</v>
      </c>
      <c r="JV11" s="231">
        <v>6</v>
      </c>
      <c r="JW11" s="15">
        <f t="shared" si="10"/>
        <v>11</v>
      </c>
      <c r="JX11" s="15">
        <f t="shared" si="39"/>
        <v>11</v>
      </c>
      <c r="JY11" s="281">
        <f t="shared" si="11"/>
        <v>35429726</v>
      </c>
      <c r="JZ11" s="281">
        <f t="shared" si="12"/>
        <v>35743000.300570168</v>
      </c>
      <c r="KA11" s="282">
        <f t="shared" si="40"/>
        <v>1</v>
      </c>
      <c r="KB11" s="282">
        <f t="shared" si="41"/>
        <v>1.0088421316204976</v>
      </c>
      <c r="KC11" s="282">
        <f t="shared" si="42"/>
        <v>1.2154319958315503</v>
      </c>
      <c r="KD11" s="231" t="s">
        <v>254</v>
      </c>
      <c r="KE11" s="231"/>
      <c r="KF11" s="232"/>
      <c r="KG11" s="231"/>
      <c r="KH11" s="247">
        <v>6</v>
      </c>
      <c r="KI11" s="231">
        <v>6</v>
      </c>
      <c r="KJ11" s="346" t="str">
        <f t="shared" si="13"/>
        <v>Q3</v>
      </c>
      <c r="KK11" s="284">
        <f t="shared" si="14"/>
        <v>1.2154319958315503</v>
      </c>
      <c r="KL11" s="270">
        <f t="shared" si="43"/>
        <v>0</v>
      </c>
      <c r="KM11" s="270">
        <f t="shared" si="44"/>
        <v>0</v>
      </c>
      <c r="KN11" s="270">
        <f t="shared" si="15"/>
        <v>3849144</v>
      </c>
      <c r="KO11" s="270">
        <f t="shared" si="16"/>
        <v>3999887.1045336337</v>
      </c>
      <c r="KP11" s="270">
        <f t="shared" si="17"/>
        <v>1654494</v>
      </c>
      <c r="KQ11" s="270">
        <f t="shared" si="18"/>
        <v>1684537.0178840864</v>
      </c>
      <c r="KR11" s="270">
        <v>0</v>
      </c>
      <c r="KS11" s="270">
        <f t="shared" si="45"/>
        <v>80201.018569858163</v>
      </c>
      <c r="KT11" s="270">
        <f t="shared" si="19"/>
        <v>1654494</v>
      </c>
      <c r="KU11" s="270">
        <f t="shared" si="19"/>
        <v>1684537.0178840864</v>
      </c>
      <c r="KV11" s="235"/>
      <c r="KW11" s="232"/>
      <c r="KX11" s="231"/>
      <c r="KY11" s="285">
        <f t="shared" si="70"/>
        <v>6</v>
      </c>
      <c r="KZ11" s="286">
        <v>5</v>
      </c>
      <c r="LA11" s="287">
        <f t="shared" si="71"/>
        <v>1</v>
      </c>
      <c r="LB11" s="287">
        <f t="shared" si="71"/>
        <v>1.0088421316204976</v>
      </c>
      <c r="LC11" s="288">
        <v>119.11363112040443</v>
      </c>
      <c r="LD11" s="201">
        <f t="shared" si="72"/>
        <v>371711.6807621317</v>
      </c>
      <c r="LE11" s="288">
        <v>119.11363112040443</v>
      </c>
      <c r="LF11" s="201">
        <f t="shared" si="46"/>
        <v>23867.938951275304</v>
      </c>
      <c r="LG11" s="288">
        <v>119.11363112040443</v>
      </c>
      <c r="LH11" s="201">
        <f t="shared" si="47"/>
        <v>296004.27123134525</v>
      </c>
      <c r="LI11" s="288">
        <v>115.580400056581</v>
      </c>
      <c r="LJ11" s="201">
        <f t="shared" si="48"/>
        <v>420388.72090783191</v>
      </c>
      <c r="LK11" s="288">
        <v>117.061929172885</v>
      </c>
      <c r="LL11" s="201">
        <f t="shared" si="49"/>
        <v>62952.650497330273</v>
      </c>
      <c r="LM11" s="288">
        <v>138.08520978454499</v>
      </c>
      <c r="LN11" s="201">
        <f t="shared" si="50"/>
        <v>27736.762963629546</v>
      </c>
      <c r="LO11" s="288">
        <v>105.221053751493</v>
      </c>
      <c r="LP11" s="201">
        <f t="shared" si="51"/>
        <v>29917.806210591858</v>
      </c>
      <c r="LQ11" s="288">
        <v>110.455373406193</v>
      </c>
      <c r="LR11" s="289">
        <f t="shared" si="52"/>
        <v>155386.84282811594</v>
      </c>
      <c r="LS11" s="290">
        <f t="shared" si="53"/>
        <v>1280599.9575443449</v>
      </c>
      <c r="LT11" s="290">
        <f t="shared" si="73"/>
        <v>1387966.6743522519</v>
      </c>
      <c r="LU11" s="23"/>
      <c r="LV11" s="244"/>
      <c r="LW11" s="15"/>
      <c r="LX11" s="247">
        <v>6</v>
      </c>
      <c r="LY11" s="291">
        <v>6</v>
      </c>
      <c r="LZ11" s="256">
        <f t="shared" si="20"/>
        <v>1442503.7574</v>
      </c>
      <c r="MA11" s="256">
        <f t="shared" si="20"/>
        <v>1654494</v>
      </c>
      <c r="MB11" s="253">
        <f t="shared" si="21"/>
        <v>1684537.0178840864</v>
      </c>
      <c r="MC11" s="256">
        <f t="shared" si="22"/>
        <v>1430597.8444166665</v>
      </c>
      <c r="MD11" s="256">
        <f t="shared" si="22"/>
        <v>1579980.1893504853</v>
      </c>
      <c r="ME11" s="253">
        <f t="shared" si="54"/>
        <v>1920358.4749165711</v>
      </c>
      <c r="MF11" s="256">
        <f t="shared" si="55"/>
        <v>11905.912983333459</v>
      </c>
      <c r="MG11" s="256">
        <f>MA11-MD11</f>
        <v>74513.810649514664</v>
      </c>
      <c r="MH11" s="256">
        <f t="shared" si="55"/>
        <v>-235821.4570324847</v>
      </c>
      <c r="MI11" s="15"/>
      <c r="MJ11" s="22"/>
      <c r="MK11" s="15"/>
      <c r="ML11" s="247">
        <f>ML10+1</f>
        <v>6</v>
      </c>
      <c r="MM11" s="257" t="s">
        <v>217</v>
      </c>
      <c r="MN11" s="372">
        <v>5.3900000000000003E-2</v>
      </c>
      <c r="MO11" s="15"/>
      <c r="MP11" s="22"/>
      <c r="MQ11" s="15"/>
      <c r="MR11" s="193">
        <f>MR10+1</f>
        <v>5</v>
      </c>
      <c r="MS11" s="299" t="s">
        <v>210</v>
      </c>
      <c r="MT11" s="200">
        <v>4822773.09</v>
      </c>
      <c r="MU11" s="292">
        <f t="shared" si="56"/>
        <v>0.22438244662012552</v>
      </c>
      <c r="MV11" s="17"/>
      <c r="MW11" s="293">
        <f>MT11</f>
        <v>4822773.09</v>
      </c>
      <c r="MX11" s="292">
        <f t="shared" si="57"/>
        <v>0.22438244662012552</v>
      </c>
      <c r="MY11" s="15"/>
      <c r="MZ11" s="22"/>
      <c r="NA11" s="15"/>
      <c r="NB11" s="193">
        <f t="shared" si="84"/>
        <v>5</v>
      </c>
      <c r="NC11" s="299" t="str">
        <f t="shared" si="58"/>
        <v>Depot Viability Handling Commissions</v>
      </c>
      <c r="ND11" s="200">
        <v>4827046.4550000001</v>
      </c>
      <c r="NE11" s="200">
        <f>MW11</f>
        <v>4822773.09</v>
      </c>
      <c r="NF11" s="200">
        <f t="shared" si="75"/>
        <v>-4273.3650000002235</v>
      </c>
      <c r="NG11" s="307">
        <f t="shared" si="76"/>
        <v>-8.8529601689947351E-4</v>
      </c>
      <c r="NH11" s="15"/>
      <c r="NI11" s="22"/>
      <c r="NJ11" s="15"/>
    </row>
    <row r="12" spans="1:374" ht="17.25" thickBot="1" x14ac:dyDescent="0.35">
      <c r="A12" s="17"/>
      <c r="B12" s="177">
        <f>B11+1</f>
        <v>7</v>
      </c>
      <c r="C12" s="195" t="s">
        <v>218</v>
      </c>
      <c r="D12" s="194"/>
      <c r="E12" s="196"/>
      <c r="F12" s="293">
        <f>F9+F10+F11</f>
        <v>110405938.53159995</v>
      </c>
      <c r="G12" s="222">
        <f t="shared" si="23"/>
        <v>5.4123287588874414</v>
      </c>
      <c r="H12" s="293">
        <f>H9+H10+H11</f>
        <v>105294258.01639998</v>
      </c>
      <c r="I12" s="219">
        <f t="shared" si="24"/>
        <v>5.1408274242675063</v>
      </c>
      <c r="J12" s="201">
        <f t="shared" si="59"/>
        <v>-5111680.5151999742</v>
      </c>
      <c r="K12" s="293">
        <f>K9+K10+K11</f>
        <v>105591380.09906803</v>
      </c>
      <c r="L12" s="219">
        <f t="shared" si="25"/>
        <v>4.9561418462501567</v>
      </c>
      <c r="M12" s="201">
        <f t="shared" si="60"/>
        <v>297122.08266805112</v>
      </c>
      <c r="N12" s="293">
        <f>N9+N10+N11</f>
        <v>106702476.83376184</v>
      </c>
      <c r="O12" s="219">
        <f t="shared" si="26"/>
        <v>4.9643975293033629</v>
      </c>
      <c r="P12" s="201">
        <f t="shared" si="61"/>
        <v>1111096.7346938103</v>
      </c>
      <c r="Q12" s="293">
        <f t="shared" si="62"/>
        <v>-3703461.6978381127</v>
      </c>
      <c r="R12" s="220">
        <f t="shared" si="63"/>
        <v>-8.2761275144002E-2</v>
      </c>
      <c r="S12" s="15"/>
      <c r="T12" s="22"/>
      <c r="U12" s="15"/>
      <c r="V12" s="19">
        <f t="shared" si="64"/>
        <v>5</v>
      </c>
      <c r="W12" s="373" t="s">
        <v>131</v>
      </c>
      <c r="X12" s="256">
        <f>X10-X7</f>
        <v>-987603.90876666678</v>
      </c>
      <c r="Y12" s="256">
        <f t="shared" ref="Y12:AA12" si="87">Y10-Y7</f>
        <v>-1531489.2555333329</v>
      </c>
      <c r="Z12" s="256">
        <f t="shared" si="87"/>
        <v>2354973.9134999998</v>
      </c>
      <c r="AA12" s="256">
        <f t="shared" si="87"/>
        <v>-164119.25079999864</v>
      </c>
      <c r="AB12" s="256"/>
      <c r="AC12" s="22"/>
      <c r="AD12" s="15"/>
      <c r="AE12" s="296">
        <f t="shared" si="78"/>
        <v>6</v>
      </c>
      <c r="AF12" s="299" t="s">
        <v>183</v>
      </c>
      <c r="AG12" s="300">
        <f>AG11*3600/$H$24</f>
        <v>3.1244918840260638</v>
      </c>
      <c r="AH12" s="300">
        <f>AH11*3600/$H$24</f>
        <v>0.16995368423859103</v>
      </c>
      <c r="AI12" s="300">
        <f>AI11*3600/$H$24</f>
        <v>0.94089487402689442</v>
      </c>
      <c r="AJ12" s="15"/>
      <c r="AK12" s="374"/>
      <c r="AL12" s="15"/>
      <c r="AM12" s="193">
        <v>7</v>
      </c>
      <c r="AN12" s="194"/>
      <c r="AO12" s="192" t="s">
        <v>219</v>
      </c>
      <c r="AP12" s="17"/>
      <c r="AQ12" s="196"/>
      <c r="AR12" s="302"/>
      <c r="AS12" s="303"/>
      <c r="AT12" s="304"/>
      <c r="AU12" s="302"/>
      <c r="AV12" s="303"/>
      <c r="AW12" s="294"/>
      <c r="AX12" s="304"/>
      <c r="AY12" s="302"/>
      <c r="AZ12" s="375"/>
      <c r="BA12" s="294"/>
      <c r="BB12" s="304"/>
      <c r="BC12" s="302"/>
      <c r="BD12" s="375"/>
      <c r="BE12" s="294"/>
      <c r="BF12" s="304"/>
      <c r="BG12" s="302"/>
      <c r="BH12" s="375"/>
      <c r="BI12" s="294"/>
      <c r="BJ12" s="304"/>
      <c r="BK12" s="302"/>
      <c r="BL12" s="375"/>
      <c r="BM12" s="294"/>
      <c r="BN12" s="304"/>
      <c r="BO12" s="302"/>
      <c r="BP12" s="375"/>
      <c r="BQ12" s="294"/>
      <c r="BR12" s="304"/>
      <c r="BS12" s="17"/>
      <c r="BT12" s="17"/>
      <c r="BU12" s="17"/>
      <c r="BV12" s="293"/>
      <c r="BW12" s="305"/>
      <c r="BX12" s="305"/>
      <c r="BY12" s="293"/>
      <c r="BZ12" s="305"/>
      <c r="CA12" s="305"/>
      <c r="CB12" s="306"/>
      <c r="CC12" s="376"/>
      <c r="CD12" s="15"/>
      <c r="CE12" s="22"/>
      <c r="CF12" s="15"/>
      <c r="CG12" s="15"/>
      <c r="CH12" s="15"/>
      <c r="CI12" s="15"/>
      <c r="CJ12" s="202"/>
      <c r="CK12" s="15"/>
      <c r="CL12" s="15"/>
      <c r="CM12" s="15"/>
      <c r="CN12" s="15"/>
      <c r="CO12" s="15"/>
      <c r="CP12" s="15"/>
      <c r="CQ12" s="258"/>
      <c r="CR12" s="26"/>
      <c r="CS12" s="15"/>
      <c r="CT12" s="247"/>
      <c r="CU12" s="365"/>
      <c r="CV12" s="25"/>
      <c r="CW12" s="15"/>
      <c r="CX12" s="25"/>
      <c r="CY12" s="15"/>
      <c r="CZ12" s="15"/>
      <c r="DA12" s="15"/>
      <c r="DB12" s="26"/>
      <c r="DC12" s="15"/>
      <c r="DD12" s="15"/>
      <c r="DE12" s="15"/>
      <c r="DF12" s="15"/>
      <c r="DG12" s="23"/>
      <c r="DH12" s="15"/>
      <c r="DI12" s="15"/>
      <c r="DJ12" s="15"/>
      <c r="DK12" s="22"/>
      <c r="DL12" s="15"/>
      <c r="DM12" s="377">
        <v>7</v>
      </c>
      <c r="DN12" s="378" t="s">
        <v>70</v>
      </c>
      <c r="DO12" s="379">
        <f t="shared" ref="DO12:DV12" si="88">SUM(DO7:DO11)</f>
        <v>3300800.2342000003</v>
      </c>
      <c r="DP12" s="379">
        <f t="shared" si="88"/>
        <v>5244402.1258999994</v>
      </c>
      <c r="DQ12" s="379">
        <f t="shared" si="88"/>
        <v>15155076.85</v>
      </c>
      <c r="DR12" s="380">
        <f t="shared" si="88"/>
        <v>23700279.210100003</v>
      </c>
      <c r="DS12" s="379">
        <f t="shared" si="88"/>
        <v>3684604.8499999996</v>
      </c>
      <c r="DT12" s="379">
        <f t="shared" si="88"/>
        <v>5814168.4000000004</v>
      </c>
      <c r="DU12" s="379">
        <f t="shared" si="88"/>
        <v>9768295.5</v>
      </c>
      <c r="DV12" s="379">
        <f t="shared" si="88"/>
        <v>19267068.75</v>
      </c>
      <c r="DW12" s="15"/>
      <c r="DX12" s="22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23"/>
      <c r="EK12" s="319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23"/>
      <c r="FA12" s="319"/>
      <c r="FB12" s="15"/>
      <c r="FC12" s="193">
        <f t="shared" si="82"/>
        <v>7</v>
      </c>
      <c r="FD12" s="317"/>
      <c r="FE12" s="318" t="s">
        <v>220</v>
      </c>
      <c r="FF12" s="200">
        <v>107146.20049999996</v>
      </c>
      <c r="FG12" s="200">
        <v>159254.47999999998</v>
      </c>
      <c r="FH12" s="200">
        <v>251273.39000000007</v>
      </c>
      <c r="FI12" s="201">
        <f t="shared" si="29"/>
        <v>517674.07050000003</v>
      </c>
      <c r="FJ12" s="200">
        <v>107146.20049999996</v>
      </c>
      <c r="FK12" s="200">
        <v>161687.14999999997</v>
      </c>
      <c r="FL12" s="200">
        <v>251273.39000000007</v>
      </c>
      <c r="FM12" s="200">
        <v>520106.74050000001</v>
      </c>
      <c r="FN12" s="200">
        <v>520106.74050000001</v>
      </c>
      <c r="FO12" s="23"/>
      <c r="FP12" s="319"/>
      <c r="FQ12" s="15"/>
      <c r="FR12" s="193">
        <v>7</v>
      </c>
      <c r="FS12" s="196" t="s">
        <v>221</v>
      </c>
      <c r="FT12" s="200">
        <v>0</v>
      </c>
      <c r="FU12" s="200">
        <v>0</v>
      </c>
      <c r="FV12" s="200">
        <v>0</v>
      </c>
      <c r="FW12" s="201">
        <v>0</v>
      </c>
      <c r="FX12" s="200">
        <v>0</v>
      </c>
      <c r="FY12" s="200">
        <v>0</v>
      </c>
      <c r="FZ12" s="200">
        <v>0</v>
      </c>
      <c r="GA12" s="201">
        <f t="shared" si="85"/>
        <v>0</v>
      </c>
      <c r="GB12" s="23"/>
      <c r="GC12" s="211"/>
      <c r="GD12" s="15"/>
      <c r="GE12" s="377">
        <v>7</v>
      </c>
      <c r="GF12" s="381" t="s">
        <v>87</v>
      </c>
      <c r="GG12" s="379">
        <f t="shared" ref="GG12:GN12" si="89">SUM(GG6:GG11)</f>
        <v>0</v>
      </c>
      <c r="GH12" s="379">
        <f t="shared" si="89"/>
        <v>2293.54</v>
      </c>
      <c r="GI12" s="379">
        <f t="shared" si="89"/>
        <v>0</v>
      </c>
      <c r="GJ12" s="380">
        <f t="shared" si="89"/>
        <v>2293.54</v>
      </c>
      <c r="GK12" s="379">
        <f t="shared" si="89"/>
        <v>0</v>
      </c>
      <c r="GL12" s="379">
        <f t="shared" si="89"/>
        <v>0</v>
      </c>
      <c r="GM12" s="379">
        <f t="shared" si="89"/>
        <v>0</v>
      </c>
      <c r="GN12" s="380">
        <f t="shared" si="89"/>
        <v>0</v>
      </c>
      <c r="GO12" s="23"/>
      <c r="GP12" s="211"/>
      <c r="GQ12" s="15"/>
      <c r="GR12" s="193">
        <v>7</v>
      </c>
      <c r="GS12" s="196" t="s">
        <v>222</v>
      </c>
      <c r="GT12" s="200">
        <f>FT14</f>
        <v>684680.01</v>
      </c>
      <c r="GU12" s="200">
        <f t="shared" ref="GU12:GV12" si="90">FU14</f>
        <v>1124294.33</v>
      </c>
      <c r="GV12" s="200">
        <f t="shared" si="90"/>
        <v>2128549.3199999998</v>
      </c>
      <c r="GW12" s="201">
        <f t="shared" ref="GW12:GW13" si="91">SUM(GT12:GV12)</f>
        <v>3937523.66</v>
      </c>
      <c r="GX12" s="200">
        <f>FX14</f>
        <v>0</v>
      </c>
      <c r="GY12" s="200">
        <f t="shared" ref="GY12:GZ12" si="92">FY14</f>
        <v>0</v>
      </c>
      <c r="GZ12" s="200">
        <f t="shared" si="92"/>
        <v>0</v>
      </c>
      <c r="HA12" s="200">
        <f t="shared" ref="HA12" si="93">SUM(GX12:GZ12)</f>
        <v>0</v>
      </c>
      <c r="HB12" s="23"/>
      <c r="HC12" s="211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22"/>
      <c r="HQ12" s="15"/>
      <c r="HR12" s="15"/>
      <c r="HS12" s="193">
        <v>7</v>
      </c>
      <c r="HT12" s="216">
        <v>7</v>
      </c>
      <c r="HU12" s="216">
        <v>10</v>
      </c>
      <c r="HV12" s="216">
        <v>9</v>
      </c>
      <c r="HW12" s="217">
        <v>38023969</v>
      </c>
      <c r="HX12" s="217">
        <v>34580347</v>
      </c>
      <c r="HY12" s="219">
        <f t="shared" si="5"/>
        <v>0.9</v>
      </c>
      <c r="HZ12" s="219">
        <f t="shared" si="6"/>
        <v>0.90943549317537054</v>
      </c>
      <c r="IA12" s="220">
        <v>1</v>
      </c>
      <c r="IB12" s="220">
        <v>0</v>
      </c>
      <c r="IC12" s="220">
        <v>0</v>
      </c>
      <c r="ID12" s="15"/>
      <c r="IE12" s="22"/>
      <c r="IF12" s="15"/>
      <c r="IG12" s="225">
        <v>7</v>
      </c>
      <c r="IH12" s="226">
        <v>7</v>
      </c>
      <c r="II12" s="222">
        <f t="shared" si="7"/>
        <v>0.90943549317537054</v>
      </c>
      <c r="IJ12" s="200">
        <v>975</v>
      </c>
      <c r="IK12" s="201">
        <f t="shared" si="30"/>
        <v>886.6996058459863</v>
      </c>
      <c r="IL12" s="200">
        <v>4969245</v>
      </c>
      <c r="IM12" s="201">
        <v>3773457</v>
      </c>
      <c r="IN12" s="200">
        <v>2260795.4317000001</v>
      </c>
      <c r="IO12" s="201">
        <v>1626192</v>
      </c>
      <c r="IP12" s="200">
        <f t="shared" si="31"/>
        <v>2261770.4317000001</v>
      </c>
      <c r="IQ12" s="200">
        <f t="shared" si="31"/>
        <v>1627078.6996058461</v>
      </c>
      <c r="IR12" s="223"/>
      <c r="IS12" s="224"/>
      <c r="IT12" s="223"/>
      <c r="IU12" s="225">
        <v>7</v>
      </c>
      <c r="IV12" s="226">
        <v>7</v>
      </c>
      <c r="IW12" s="227">
        <f t="shared" si="8"/>
        <v>0.9</v>
      </c>
      <c r="IX12" s="228">
        <f t="shared" si="8"/>
        <v>0.90943549317537054</v>
      </c>
      <c r="IY12" s="200">
        <v>857834.30310536805</v>
      </c>
      <c r="IZ12" s="201">
        <f t="shared" si="69"/>
        <v>780144.96250738064</v>
      </c>
      <c r="JA12" s="200">
        <v>73913.858500000002</v>
      </c>
      <c r="JB12" s="201">
        <f t="shared" si="32"/>
        <v>67219.886357442054</v>
      </c>
      <c r="JC12" s="200">
        <v>366382.92829463194</v>
      </c>
      <c r="JD12" s="201">
        <f t="shared" si="33"/>
        <v>329744.63546516874</v>
      </c>
      <c r="JE12" s="200">
        <v>576020.9</v>
      </c>
      <c r="JF12" s="201">
        <v>509720.9</v>
      </c>
      <c r="JG12" s="200">
        <v>85236.35900000004</v>
      </c>
      <c r="JH12" s="201">
        <f t="shared" si="34"/>
        <v>77516.970183637968</v>
      </c>
      <c r="JI12" s="200">
        <v>53137.959000000017</v>
      </c>
      <c r="JJ12" s="201">
        <f t="shared" si="35"/>
        <v>48325.545949497639</v>
      </c>
      <c r="JK12" s="200">
        <v>27096.335999999999</v>
      </c>
      <c r="JL12" s="201">
        <f t="shared" si="36"/>
        <v>24642.369693405548</v>
      </c>
      <c r="JM12" s="200">
        <v>270698.85505000007</v>
      </c>
      <c r="JN12" s="201">
        <f t="shared" si="37"/>
        <v>246183.14674440495</v>
      </c>
      <c r="JO12" s="200">
        <f t="shared" si="38"/>
        <v>2310321.4989499995</v>
      </c>
      <c r="JP12" s="200">
        <f t="shared" si="38"/>
        <v>2083498.4169009374</v>
      </c>
      <c r="JQ12" s="229">
        <f t="shared" si="9"/>
        <v>6.0250940133739475</v>
      </c>
      <c r="JR12" s="15"/>
      <c r="JS12" s="22"/>
      <c r="JT12" s="15"/>
      <c r="JU12" s="193">
        <v>7</v>
      </c>
      <c r="JV12" s="216">
        <v>7</v>
      </c>
      <c r="JW12" s="17">
        <f t="shared" si="10"/>
        <v>9</v>
      </c>
      <c r="JX12" s="17">
        <f t="shared" si="39"/>
        <v>9</v>
      </c>
      <c r="JY12" s="199">
        <f t="shared" si="11"/>
        <v>34580347</v>
      </c>
      <c r="JZ12" s="199">
        <f t="shared" si="12"/>
        <v>34886110.97965648</v>
      </c>
      <c r="KA12" s="230">
        <f t="shared" si="40"/>
        <v>1</v>
      </c>
      <c r="KB12" s="230">
        <f t="shared" si="41"/>
        <v>1.0088421316204976</v>
      </c>
      <c r="KC12" s="230">
        <f t="shared" si="42"/>
        <v>1.2243195380009069</v>
      </c>
      <c r="KD12" s="216" t="s">
        <v>254</v>
      </c>
      <c r="KE12" s="231"/>
      <c r="KF12" s="232"/>
      <c r="KG12" s="231"/>
      <c r="KH12" s="193">
        <v>7</v>
      </c>
      <c r="KI12" s="216">
        <v>7</v>
      </c>
      <c r="KJ12" s="233" t="str">
        <f t="shared" si="13"/>
        <v>Q3</v>
      </c>
      <c r="KK12" s="234">
        <f t="shared" si="14"/>
        <v>1.2243195380009069</v>
      </c>
      <c r="KL12" s="200">
        <f t="shared" si="43"/>
        <v>886.6996058459863</v>
      </c>
      <c r="KM12" s="200">
        <f t="shared" si="44"/>
        <v>1085.6036517749442</v>
      </c>
      <c r="KN12" s="200">
        <f t="shared" si="15"/>
        <v>3773457</v>
      </c>
      <c r="KO12" s="200">
        <f t="shared" si="16"/>
        <v>3903995.307093211</v>
      </c>
      <c r="KP12" s="200">
        <f t="shared" si="17"/>
        <v>1626192</v>
      </c>
      <c r="KQ12" s="200">
        <f t="shared" si="18"/>
        <v>1644152.5574535043</v>
      </c>
      <c r="KR12" s="200">
        <v>0</v>
      </c>
      <c r="KS12" s="200">
        <f t="shared" si="45"/>
        <v>78278.309346765454</v>
      </c>
      <c r="KT12" s="200">
        <f t="shared" si="19"/>
        <v>1627078.6996058461</v>
      </c>
      <c r="KU12" s="200">
        <f t="shared" si="19"/>
        <v>1645238.1611052793</v>
      </c>
      <c r="KV12" s="235"/>
      <c r="KW12" s="232"/>
      <c r="KX12" s="231"/>
      <c r="KY12" s="276">
        <f t="shared" si="70"/>
        <v>7</v>
      </c>
      <c r="KZ12" s="277">
        <v>6</v>
      </c>
      <c r="LA12" s="321">
        <f t="shared" si="71"/>
        <v>1</v>
      </c>
      <c r="LB12" s="321">
        <f t="shared" si="71"/>
        <v>1.0088421316204976</v>
      </c>
      <c r="LC12" s="322">
        <v>97.871738014620576</v>
      </c>
      <c r="LD12" s="253">
        <f t="shared" si="72"/>
        <v>566962.52110685536</v>
      </c>
      <c r="LE12" s="322">
        <v>97.871738014620576</v>
      </c>
      <c r="LF12" s="253">
        <f t="shared" si="46"/>
        <v>133869.04857005953</v>
      </c>
      <c r="LG12" s="322">
        <v>97.871738014620576</v>
      </c>
      <c r="LH12" s="253">
        <f t="shared" si="47"/>
        <v>409252.83091968787</v>
      </c>
      <c r="LI12" s="322">
        <v>113.283800212451</v>
      </c>
      <c r="LJ12" s="253">
        <f t="shared" si="48"/>
        <v>450350.81757553288</v>
      </c>
      <c r="LK12" s="322">
        <v>114.530871148214</v>
      </c>
      <c r="LL12" s="253">
        <f t="shared" si="49"/>
        <v>23121.741981509233</v>
      </c>
      <c r="LM12" s="322">
        <v>133.31173389491801</v>
      </c>
      <c r="LN12" s="253">
        <f t="shared" si="50"/>
        <v>40393.798214209979</v>
      </c>
      <c r="LO12" s="322">
        <v>103.218284594742</v>
      </c>
      <c r="LP12" s="253">
        <f t="shared" si="51"/>
        <v>110103.65471942397</v>
      </c>
      <c r="LQ12" s="322">
        <v>109.79963570127499</v>
      </c>
      <c r="LR12" s="253">
        <f t="shared" si="52"/>
        <v>186304.06182929219</v>
      </c>
      <c r="LS12" s="256">
        <f t="shared" si="53"/>
        <v>1579980.1893504853</v>
      </c>
      <c r="LT12" s="256">
        <f t="shared" si="73"/>
        <v>1920358.4749165711</v>
      </c>
      <c r="LU12" s="23"/>
      <c r="LV12" s="244"/>
      <c r="LW12" s="15"/>
      <c r="LX12" s="193">
        <v>7</v>
      </c>
      <c r="LY12" s="245">
        <v>7</v>
      </c>
      <c r="LZ12" s="200">
        <f t="shared" si="20"/>
        <v>2261770.4317000001</v>
      </c>
      <c r="MA12" s="200">
        <f t="shared" si="20"/>
        <v>1627078.6996058461</v>
      </c>
      <c r="MB12" s="201">
        <f t="shared" si="21"/>
        <v>1645238.1611052793</v>
      </c>
      <c r="MC12" s="200">
        <f t="shared" si="22"/>
        <v>2310321.4989499995</v>
      </c>
      <c r="MD12" s="200">
        <f t="shared" si="22"/>
        <v>2083498.4169009374</v>
      </c>
      <c r="ME12" s="201">
        <f t="shared" si="54"/>
        <v>2550867.8192057768</v>
      </c>
      <c r="MF12" s="200">
        <f t="shared" si="55"/>
        <v>-48551.067249999382</v>
      </c>
      <c r="MG12" s="200">
        <f>MA12-MD12</f>
        <v>-456419.71729509137</v>
      </c>
      <c r="MH12" s="200">
        <f t="shared" si="55"/>
        <v>-905629.65810049744</v>
      </c>
      <c r="MI12" s="15"/>
      <c r="MJ12" s="22"/>
      <c r="MK12" s="15"/>
      <c r="ML12" s="193">
        <f t="shared" si="74"/>
        <v>7</v>
      </c>
      <c r="MM12" s="323" t="s">
        <v>223</v>
      </c>
      <c r="MN12" s="324">
        <f>MN9/(1-MN11)</f>
        <v>378737289.91365427</v>
      </c>
      <c r="MO12" s="15"/>
      <c r="MP12" s="22"/>
      <c r="MQ12" s="15"/>
      <c r="MR12" s="247">
        <f>MR11+1</f>
        <v>6</v>
      </c>
      <c r="MS12" s="356" t="s">
        <v>218</v>
      </c>
      <c r="MT12" s="382">
        <f>N12</f>
        <v>106702476.83376184</v>
      </c>
      <c r="MU12" s="383">
        <f t="shared" si="56"/>
        <v>4.9643975293033629</v>
      </c>
      <c r="MV12" s="362"/>
      <c r="MW12" s="363">
        <f>MW9+MW10+MW11</f>
        <v>137111187.95879152</v>
      </c>
      <c r="MX12" s="383">
        <f t="shared" si="57"/>
        <v>6.3791812799522649</v>
      </c>
      <c r="MY12" s="15"/>
      <c r="MZ12" s="22"/>
      <c r="NA12" s="15"/>
      <c r="NB12" s="247">
        <f t="shared" si="84"/>
        <v>6</v>
      </c>
      <c r="NC12" s="356" t="str">
        <f t="shared" si="58"/>
        <v>Net Revenue</v>
      </c>
      <c r="ND12" s="382">
        <v>109331733.05602346</v>
      </c>
      <c r="NE12" s="382">
        <f>MT12</f>
        <v>106702476.83376184</v>
      </c>
      <c r="NF12" s="382">
        <f t="shared" si="75"/>
        <v>-2629256.2222616225</v>
      </c>
      <c r="NG12" s="384">
        <f t="shared" si="76"/>
        <v>-2.4048427192810952E-2</v>
      </c>
      <c r="NH12" s="15"/>
      <c r="NI12" s="22"/>
      <c r="NJ12" s="15"/>
    </row>
    <row r="13" spans="1:374" x14ac:dyDescent="0.3">
      <c r="A13" s="15"/>
      <c r="B13" s="131">
        <f t="shared" si="77"/>
        <v>8</v>
      </c>
      <c r="C13" s="10" t="s">
        <v>219</v>
      </c>
      <c r="D13" s="15"/>
      <c r="E13" s="249"/>
      <c r="F13" s="250"/>
      <c r="G13" s="251"/>
      <c r="H13" s="250"/>
      <c r="I13" s="252"/>
      <c r="J13" s="253"/>
      <c r="K13" s="250"/>
      <c r="L13" s="252"/>
      <c r="M13" s="253"/>
      <c r="N13" s="250"/>
      <c r="O13" s="252"/>
      <c r="P13" s="253"/>
      <c r="Q13" s="250"/>
      <c r="R13" s="254"/>
      <c r="S13" s="15"/>
      <c r="T13" s="22"/>
      <c r="U13" s="15"/>
      <c r="V13" s="186"/>
      <c r="W13" s="187" t="s">
        <v>27</v>
      </c>
      <c r="X13" s="188"/>
      <c r="Y13" s="189"/>
      <c r="Z13" s="189"/>
      <c r="AA13" s="189"/>
      <c r="AB13" s="190"/>
      <c r="AC13" s="22"/>
      <c r="AD13" s="15"/>
      <c r="AE13" s="326">
        <f t="shared" si="78"/>
        <v>7</v>
      </c>
      <c r="AF13" s="327" t="s">
        <v>192</v>
      </c>
      <c r="AG13" s="385">
        <f>IY26/AG11</f>
        <v>20.074939982147011</v>
      </c>
      <c r="AH13" s="385">
        <f>JA26/AH11</f>
        <v>17.777017637765901</v>
      </c>
      <c r="AI13" s="385">
        <f>JC26/AI11</f>
        <v>32.621424604533523</v>
      </c>
      <c r="AJ13" s="15"/>
      <c r="AK13" s="374"/>
      <c r="AL13" s="15"/>
      <c r="AM13" s="247">
        <v>8</v>
      </c>
      <c r="AN13" s="16"/>
      <c r="AO13" s="15"/>
      <c r="AP13" s="15" t="s">
        <v>45</v>
      </c>
      <c r="AQ13" s="249"/>
      <c r="AR13" s="259">
        <v>12784699.6164</v>
      </c>
      <c r="AS13" s="260">
        <v>1.2467034624748656</v>
      </c>
      <c r="AT13" s="261"/>
      <c r="AU13" s="259">
        <v>13940512.122199997</v>
      </c>
      <c r="AV13" s="260">
        <v>1.2917708159017343</v>
      </c>
      <c r="AW13" s="262">
        <f t="shared" ref="AW13:AW20" si="94">AV13/AS13-1</f>
        <v>3.6149216540559026E-2</v>
      </c>
      <c r="AX13" s="261"/>
      <c r="AY13" s="259">
        <v>16686157.735618668</v>
      </c>
      <c r="AZ13" s="260">
        <v>1.2933634349589591</v>
      </c>
      <c r="BA13" s="262">
        <f t="shared" ref="BA13:BA20" si="95">AZ13/AV13-1</f>
        <v>1.2328959886844792E-3</v>
      </c>
      <c r="BB13" s="261"/>
      <c r="BC13" s="259">
        <v>19121063.134010617</v>
      </c>
      <c r="BD13" s="260">
        <v>1.3002123037527811</v>
      </c>
      <c r="BE13" s="262">
        <f t="shared" ref="BE13:BE20" si="96">BD13/AZ13-1</f>
        <v>5.2953938612307905E-3</v>
      </c>
      <c r="BF13" s="261"/>
      <c r="BG13" s="259">
        <v>21345531.913160004</v>
      </c>
      <c r="BH13" s="260">
        <v>1.4046426840756656</v>
      </c>
      <c r="BI13" s="262">
        <f t="shared" ref="BI13:BI20" si="97">BH13/BD13-1</f>
        <v>8.0317945016724401E-2</v>
      </c>
      <c r="BJ13" s="261"/>
      <c r="BK13" s="259">
        <v>23918047.727200001</v>
      </c>
      <c r="BL13" s="260">
        <v>1.4218898216681388</v>
      </c>
      <c r="BM13" s="262">
        <f t="shared" ref="BM13:BM20" si="98">BL13/BH13-1</f>
        <v>1.2278665448517856E-2</v>
      </c>
      <c r="BN13" s="261"/>
      <c r="BO13" s="259">
        <v>28535397.766300008</v>
      </c>
      <c r="BP13" s="260">
        <v>1.5384698585450844</v>
      </c>
      <c r="BQ13" s="262">
        <f t="shared" ref="BQ13:BQ20" si="99">BP13/BL13-1</f>
        <v>8.1989500944718685E-2</v>
      </c>
      <c r="BR13" s="261"/>
      <c r="BS13" s="15">
        <v>32304174</v>
      </c>
      <c r="BT13" s="15">
        <v>1.65</v>
      </c>
      <c r="BU13" s="15">
        <f t="shared" ref="BU13:BU20" si="100">BT13/BP13-1</f>
        <v>7.2494199893125222E-2</v>
      </c>
      <c r="BV13" s="250">
        <v>36103152.515199989</v>
      </c>
      <c r="BW13" s="263">
        <v>1.8651083200592218</v>
      </c>
      <c r="BX13" s="263">
        <f t="shared" si="65"/>
        <v>0.13036867882377079</v>
      </c>
      <c r="BY13" s="250">
        <f t="shared" ref="BY13:BZ16" si="101">F14</f>
        <v>36687111.743471108</v>
      </c>
      <c r="BZ13" s="263">
        <f t="shared" si="101"/>
        <v>1.7984785294214409</v>
      </c>
      <c r="CA13" s="263">
        <f t="shared" si="66"/>
        <v>-3.5724354409434667E-2</v>
      </c>
      <c r="CB13" s="264">
        <f t="shared" si="67"/>
        <v>1.8696107725839326</v>
      </c>
      <c r="CC13" s="265">
        <f t="shared" si="68"/>
        <v>7.280683779764785E-2</v>
      </c>
      <c r="CD13" s="15"/>
      <c r="CE13" s="22"/>
      <c r="CF13" s="15"/>
      <c r="CG13" s="15"/>
      <c r="CH13" s="15"/>
      <c r="CI13" s="15"/>
      <c r="CJ13" s="15"/>
      <c r="CK13" s="15"/>
      <c r="CL13" s="15"/>
      <c r="CM13" s="15"/>
      <c r="CN13" s="548"/>
      <c r="CO13" s="548"/>
      <c r="CP13" s="15"/>
      <c r="CQ13" s="15"/>
      <c r="CR13" s="22"/>
      <c r="CS13" s="15"/>
      <c r="CT13" s="247"/>
      <c r="CU13" s="365"/>
      <c r="CV13" s="25"/>
      <c r="CW13" s="15"/>
      <c r="CX13" s="25"/>
      <c r="CY13" s="15"/>
      <c r="CZ13" s="15"/>
      <c r="DA13" s="15"/>
      <c r="DB13" s="22"/>
      <c r="DC13" s="15"/>
      <c r="DD13" s="15"/>
      <c r="DE13" s="15"/>
      <c r="DF13" s="15"/>
      <c r="DG13" s="23"/>
      <c r="DH13" s="15"/>
      <c r="DI13" s="15"/>
      <c r="DJ13" s="15"/>
      <c r="DK13" s="22"/>
      <c r="DL13" s="15"/>
      <c r="DM13" s="15"/>
      <c r="DN13" s="24"/>
      <c r="DO13" s="16"/>
      <c r="DP13" s="16"/>
      <c r="DQ13" s="16"/>
      <c r="DR13" s="16"/>
      <c r="DS13" s="16"/>
      <c r="DT13" s="16"/>
      <c r="DU13" s="16"/>
      <c r="DV13" s="16"/>
      <c r="DW13" s="15"/>
      <c r="DX13" s="13"/>
      <c r="DY13" s="15"/>
      <c r="DZ13" s="15"/>
      <c r="EA13" s="15"/>
      <c r="EB13" s="15"/>
      <c r="EC13" s="15"/>
      <c r="ED13" s="15"/>
      <c r="EE13" s="258"/>
      <c r="EF13" s="15"/>
      <c r="EG13" s="15"/>
      <c r="EH13" s="15"/>
      <c r="EI13" s="15"/>
      <c r="EJ13" s="23"/>
      <c r="EK13" s="319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23"/>
      <c r="FA13" s="319"/>
      <c r="FB13" s="15"/>
      <c r="FC13" s="247">
        <f t="shared" si="82"/>
        <v>8</v>
      </c>
      <c r="FD13" s="272"/>
      <c r="FE13" s="273" t="s">
        <v>224</v>
      </c>
      <c r="FF13" s="256">
        <v>245698.69529999996</v>
      </c>
      <c r="FG13" s="256">
        <v>425251.67</v>
      </c>
      <c r="FH13" s="256">
        <v>770855.24000000011</v>
      </c>
      <c r="FI13" s="253">
        <f t="shared" si="29"/>
        <v>1441805.6052999999</v>
      </c>
      <c r="FJ13" s="256">
        <v>245698.69529999996</v>
      </c>
      <c r="FK13" s="256">
        <v>432116.15</v>
      </c>
      <c r="FL13" s="256">
        <v>770855.24000000011</v>
      </c>
      <c r="FM13" s="256">
        <v>1448670.0853000002</v>
      </c>
      <c r="FN13" s="256">
        <v>1448670.0853000002</v>
      </c>
      <c r="FO13" s="23"/>
      <c r="FP13" s="319"/>
      <c r="FQ13" s="15"/>
      <c r="FR13" s="366">
        <v>8</v>
      </c>
      <c r="FS13" s="386" t="s">
        <v>225</v>
      </c>
      <c r="FT13" s="256">
        <v>0</v>
      </c>
      <c r="FU13" s="256">
        <v>109</v>
      </c>
      <c r="FV13" s="256">
        <v>33144.119999999995</v>
      </c>
      <c r="FW13" s="253">
        <v>33253.119999999995</v>
      </c>
      <c r="FX13" s="256">
        <v>0</v>
      </c>
      <c r="FY13" s="256">
        <v>0</v>
      </c>
      <c r="FZ13" s="256">
        <v>0</v>
      </c>
      <c r="GA13" s="253">
        <f t="shared" si="1"/>
        <v>0</v>
      </c>
      <c r="GB13" s="15"/>
      <c r="GC13" s="211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211"/>
      <c r="GQ13" s="15"/>
      <c r="GR13" s="366">
        <v>8</v>
      </c>
      <c r="GS13" s="386" t="s">
        <v>226</v>
      </c>
      <c r="GT13" s="256">
        <f>GG12</f>
        <v>0</v>
      </c>
      <c r="GU13" s="256">
        <f t="shared" ref="GU13:GV13" si="102">GH12</f>
        <v>2293.54</v>
      </c>
      <c r="GV13" s="256">
        <f t="shared" si="102"/>
        <v>0</v>
      </c>
      <c r="GW13" s="253">
        <f t="shared" si="91"/>
        <v>2293.54</v>
      </c>
      <c r="GX13" s="256">
        <f>GK12</f>
        <v>0</v>
      </c>
      <c r="GY13" s="256">
        <f t="shared" ref="GY13:HA13" si="103">GL12</f>
        <v>0</v>
      </c>
      <c r="GZ13" s="256">
        <f t="shared" si="103"/>
        <v>0</v>
      </c>
      <c r="HA13" s="256">
        <f t="shared" si="103"/>
        <v>0</v>
      </c>
      <c r="HB13" s="15"/>
      <c r="HC13" s="211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22"/>
      <c r="HQ13" s="15"/>
      <c r="HR13" s="15"/>
      <c r="HS13" s="247">
        <v>8</v>
      </c>
      <c r="HT13" s="231">
        <v>8</v>
      </c>
      <c r="HU13" s="231">
        <v>10</v>
      </c>
      <c r="HV13" s="231">
        <v>10</v>
      </c>
      <c r="HW13" s="258">
        <v>43790142</v>
      </c>
      <c r="HX13" s="258">
        <v>44472118</v>
      </c>
      <c r="HY13" s="252">
        <f t="shared" si="5"/>
        <v>1</v>
      </c>
      <c r="HZ13" s="252">
        <f t="shared" si="6"/>
        <v>1.0155737334672266</v>
      </c>
      <c r="IA13" s="254">
        <v>1</v>
      </c>
      <c r="IB13" s="254">
        <v>0</v>
      </c>
      <c r="IC13" s="254">
        <v>0</v>
      </c>
      <c r="ID13" s="15"/>
      <c r="IE13" s="22"/>
      <c r="IF13" s="15"/>
      <c r="IG13" s="276">
        <v>8</v>
      </c>
      <c r="IH13" s="277">
        <v>8</v>
      </c>
      <c r="II13" s="251">
        <f t="shared" si="7"/>
        <v>1.0155737334672266</v>
      </c>
      <c r="IJ13" s="256">
        <v>0</v>
      </c>
      <c r="IK13" s="253">
        <f t="shared" si="30"/>
        <v>0</v>
      </c>
      <c r="IL13" s="256">
        <v>4796443</v>
      </c>
      <c r="IM13" s="253">
        <v>4864309</v>
      </c>
      <c r="IN13" s="256">
        <v>2114712.2382999999</v>
      </c>
      <c r="IO13" s="253">
        <v>2095037</v>
      </c>
      <c r="IP13" s="256">
        <f t="shared" si="31"/>
        <v>2114712.2382999999</v>
      </c>
      <c r="IQ13" s="256">
        <f t="shared" si="31"/>
        <v>2095037</v>
      </c>
      <c r="IR13" s="223"/>
      <c r="IS13" s="224"/>
      <c r="IT13" s="223"/>
      <c r="IU13" s="276">
        <v>8</v>
      </c>
      <c r="IV13" s="277">
        <v>8</v>
      </c>
      <c r="IW13" s="278">
        <f t="shared" si="8"/>
        <v>1</v>
      </c>
      <c r="IX13" s="279">
        <f t="shared" si="8"/>
        <v>1.0155737334672266</v>
      </c>
      <c r="IY13" s="256">
        <v>505711.52899478731</v>
      </c>
      <c r="IZ13" s="253">
        <f t="shared" si="69"/>
        <v>513587.34555865574</v>
      </c>
      <c r="JA13" s="256">
        <v>81337.483999999997</v>
      </c>
      <c r="JB13" s="253">
        <f t="shared" si="32"/>
        <v>82604.212296710801</v>
      </c>
      <c r="JC13" s="256">
        <v>412021.09700521268</v>
      </c>
      <c r="JD13" s="253">
        <f t="shared" si="33"/>
        <v>412021.09700521268</v>
      </c>
      <c r="JE13" s="256">
        <v>520306.4</v>
      </c>
      <c r="JF13" s="253">
        <v>520306.4</v>
      </c>
      <c r="JG13" s="256">
        <v>37726.484999999993</v>
      </c>
      <c r="JH13" s="253">
        <f t="shared" si="34"/>
        <v>38314.027222045312</v>
      </c>
      <c r="JI13" s="256">
        <v>57837.512250000007</v>
      </c>
      <c r="JJ13" s="253">
        <f t="shared" si="35"/>
        <v>58738.258250188956</v>
      </c>
      <c r="JK13" s="256">
        <v>24355.35</v>
      </c>
      <c r="JL13" s="253">
        <f t="shared" si="36"/>
        <v>24734.653729401016</v>
      </c>
      <c r="JM13" s="256">
        <v>153124.22230000002</v>
      </c>
      <c r="JN13" s="253">
        <f t="shared" si="37"/>
        <v>155508.93812547656</v>
      </c>
      <c r="JO13" s="256">
        <f t="shared" si="38"/>
        <v>1792420.0795500001</v>
      </c>
      <c r="JP13" s="256">
        <f t="shared" si="38"/>
        <v>1805814.9321876911</v>
      </c>
      <c r="JQ13" s="280">
        <f t="shared" si="9"/>
        <v>4.0605552723791813</v>
      </c>
      <c r="JR13" s="15"/>
      <c r="JS13" s="22"/>
      <c r="JT13" s="15"/>
      <c r="JU13" s="247">
        <v>8</v>
      </c>
      <c r="JV13" s="231">
        <v>8</v>
      </c>
      <c r="JW13" s="15">
        <f t="shared" si="10"/>
        <v>10</v>
      </c>
      <c r="JX13" s="15">
        <f t="shared" si="39"/>
        <v>10</v>
      </c>
      <c r="JY13" s="281">
        <f t="shared" si="11"/>
        <v>44472118</v>
      </c>
      <c r="JZ13" s="281">
        <f t="shared" si="12"/>
        <v>44865346.3207983</v>
      </c>
      <c r="KA13" s="282">
        <f t="shared" si="40"/>
        <v>1</v>
      </c>
      <c r="KB13" s="282">
        <f t="shared" si="41"/>
        <v>1.0088421316204976</v>
      </c>
      <c r="KC13" s="282">
        <f t="shared" si="42"/>
        <v>1.0841834098693204</v>
      </c>
      <c r="KD13" s="231" t="s">
        <v>435</v>
      </c>
      <c r="KE13" s="231"/>
      <c r="KF13" s="232"/>
      <c r="KG13" s="231"/>
      <c r="KH13" s="247">
        <v>8</v>
      </c>
      <c r="KI13" s="231">
        <v>8</v>
      </c>
      <c r="KJ13" s="346" t="str">
        <f t="shared" si="13"/>
        <v>Q4</v>
      </c>
      <c r="KK13" s="284">
        <f t="shared" si="14"/>
        <v>1.0841834098693204</v>
      </c>
      <c r="KL13" s="270">
        <f t="shared" si="43"/>
        <v>0</v>
      </c>
      <c r="KM13" s="270">
        <f t="shared" si="44"/>
        <v>0</v>
      </c>
      <c r="KN13" s="270">
        <f t="shared" si="15"/>
        <v>4864309</v>
      </c>
      <c r="KO13" s="270">
        <f t="shared" si="16"/>
        <v>5020740.2478782386</v>
      </c>
      <c r="KP13" s="270">
        <f t="shared" si="17"/>
        <v>2095037</v>
      </c>
      <c r="KQ13" s="270">
        <f t="shared" si="18"/>
        <v>2114465.3795716399</v>
      </c>
      <c r="KR13" s="270">
        <v>0</v>
      </c>
      <c r="KS13" s="270">
        <f t="shared" si="45"/>
        <v>100669.96175919971</v>
      </c>
      <c r="KT13" s="270">
        <f t="shared" si="19"/>
        <v>2095037</v>
      </c>
      <c r="KU13" s="270">
        <f t="shared" si="19"/>
        <v>2114465.3795716399</v>
      </c>
      <c r="KV13" s="235"/>
      <c r="KW13" s="232"/>
      <c r="KX13" s="231"/>
      <c r="KY13" s="285">
        <f t="shared" si="70"/>
        <v>8</v>
      </c>
      <c r="KZ13" s="286">
        <v>7</v>
      </c>
      <c r="LA13" s="287">
        <f t="shared" si="71"/>
        <v>1</v>
      </c>
      <c r="LB13" s="287">
        <f t="shared" si="71"/>
        <v>1.0088421316204976</v>
      </c>
      <c r="LC13" s="288">
        <v>97.871738014620576</v>
      </c>
      <c r="LD13" s="201">
        <f t="shared" si="72"/>
        <v>1024263.6066679594</v>
      </c>
      <c r="LE13" s="288">
        <v>97.871738014620576</v>
      </c>
      <c r="LF13" s="201">
        <f t="shared" si="46"/>
        <v>88253.961185620778</v>
      </c>
      <c r="LG13" s="288">
        <v>97.871738014620576</v>
      </c>
      <c r="LH13" s="201">
        <f t="shared" si="47"/>
        <v>429132.0597549901</v>
      </c>
      <c r="LI13" s="288">
        <v>113.283800212451</v>
      </c>
      <c r="LJ13" s="201">
        <f t="shared" si="48"/>
        <v>570798.53618610848</v>
      </c>
      <c r="LK13" s="288">
        <v>114.530871148214</v>
      </c>
      <c r="LL13" s="201">
        <f t="shared" si="49"/>
        <v>85757.698448564915</v>
      </c>
      <c r="LM13" s="288">
        <v>133.31173389491801</v>
      </c>
      <c r="LN13" s="201">
        <f t="shared" si="50"/>
        <v>56501.412292384346</v>
      </c>
      <c r="LO13" s="288">
        <v>103.218284594742</v>
      </c>
      <c r="LP13" s="201">
        <f t="shared" si="51"/>
        <v>26006.308335922084</v>
      </c>
      <c r="LQ13" s="288">
        <v>109.79963570127499</v>
      </c>
      <c r="LR13" s="289">
        <f t="shared" si="52"/>
        <v>270154.23633422633</v>
      </c>
      <c r="LS13" s="290">
        <f t="shared" si="53"/>
        <v>2083498.4169009374</v>
      </c>
      <c r="LT13" s="290">
        <f t="shared" si="73"/>
        <v>2550867.8192057768</v>
      </c>
      <c r="LU13" s="23"/>
      <c r="LV13" s="244"/>
      <c r="LW13" s="15"/>
      <c r="LX13" s="247">
        <v>8</v>
      </c>
      <c r="LY13" s="291">
        <v>8</v>
      </c>
      <c r="LZ13" s="256">
        <f t="shared" si="20"/>
        <v>2114712.2382999999</v>
      </c>
      <c r="MA13" s="256">
        <f t="shared" si="20"/>
        <v>2095037</v>
      </c>
      <c r="MB13" s="253">
        <f t="shared" si="21"/>
        <v>2114465.3795716399</v>
      </c>
      <c r="MC13" s="256">
        <f t="shared" si="22"/>
        <v>1792420.0795500001</v>
      </c>
      <c r="MD13" s="256">
        <f t="shared" si="22"/>
        <v>1805814.9321876911</v>
      </c>
      <c r="ME13" s="253">
        <f t="shared" si="54"/>
        <v>1957834.5907721866</v>
      </c>
      <c r="MF13" s="256">
        <f t="shared" si="55"/>
        <v>322292.15874999971</v>
      </c>
      <c r="MG13" s="256">
        <f t="shared" si="55"/>
        <v>289222.0678123089</v>
      </c>
      <c r="MH13" s="256">
        <f t="shared" si="55"/>
        <v>156630.78879945329</v>
      </c>
      <c r="MI13" s="15"/>
      <c r="MJ13" s="22"/>
      <c r="MK13" s="15"/>
      <c r="ML13" s="247">
        <f t="shared" si="74"/>
        <v>8</v>
      </c>
      <c r="MM13" s="257" t="s">
        <v>227</v>
      </c>
      <c r="MN13" s="388">
        <f>MN12-MN9</f>
        <v>20413939.926346004</v>
      </c>
      <c r="MO13" s="15"/>
      <c r="MP13" s="22"/>
      <c r="MQ13" s="15"/>
      <c r="MR13" s="193">
        <f t="shared" si="83"/>
        <v>7</v>
      </c>
      <c r="MS13" s="195" t="s">
        <v>219</v>
      </c>
      <c r="MT13" s="200"/>
      <c r="MU13" s="292"/>
      <c r="MV13" s="17"/>
      <c r="MW13" s="293"/>
      <c r="MX13" s="292"/>
      <c r="MY13" s="15"/>
      <c r="MZ13" s="22"/>
      <c r="NA13" s="15"/>
      <c r="NB13" s="193">
        <f t="shared" si="84"/>
        <v>7</v>
      </c>
      <c r="NC13" s="195" t="str">
        <f t="shared" si="58"/>
        <v>Expenses</v>
      </c>
      <c r="ND13" s="200"/>
      <c r="NE13" s="200"/>
      <c r="NF13" s="200"/>
      <c r="NG13" s="307"/>
      <c r="NH13" s="15"/>
      <c r="NI13" s="22"/>
      <c r="NJ13" s="15"/>
    </row>
    <row r="14" spans="1:374" ht="17.25" thickBot="1" x14ac:dyDescent="0.35">
      <c r="A14" s="17"/>
      <c r="B14" s="177">
        <f t="shared" si="77"/>
        <v>9</v>
      </c>
      <c r="C14" s="295"/>
      <c r="D14" s="17" t="s">
        <v>45</v>
      </c>
      <c r="E14" s="196"/>
      <c r="F14" s="293">
        <f>CL9</f>
        <v>36687111.743471108</v>
      </c>
      <c r="G14" s="222">
        <f t="shared" ref="G14:G22" si="104">F14/F$24*100</f>
        <v>1.7984785294214409</v>
      </c>
      <c r="H14" s="293">
        <f>CP9</f>
        <v>35686406.588502981</v>
      </c>
      <c r="I14" s="219">
        <f t="shared" ref="I14:I22" si="105">H14/H$24*100</f>
        <v>1.7423329735146862</v>
      </c>
      <c r="J14" s="201">
        <f t="shared" si="59"/>
        <v>-1000705.1549681276</v>
      </c>
      <c r="K14" s="293">
        <f>IZ26</f>
        <v>37130264.913113631</v>
      </c>
      <c r="L14" s="219">
        <f t="shared" ref="L14:L22" si="106">K14/K$24*100</f>
        <v>1.7427829764662828</v>
      </c>
      <c r="M14" s="201">
        <f t="shared" si="60"/>
        <v>1443858.3246106505</v>
      </c>
      <c r="N14" s="293">
        <f>LD27</f>
        <v>48336669.630484745</v>
      </c>
      <c r="O14" s="219">
        <f t="shared" ref="O14:O22" si="107">N14/N$24*100</f>
        <v>2.2488929067896257</v>
      </c>
      <c r="P14" s="201">
        <f t="shared" si="61"/>
        <v>11206404.717371114</v>
      </c>
      <c r="Q14" s="293">
        <f t="shared" si="62"/>
        <v>11649557.887013637</v>
      </c>
      <c r="R14" s="220">
        <f t="shared" si="63"/>
        <v>0.25044189852690657</v>
      </c>
      <c r="S14" s="15"/>
      <c r="T14" s="22"/>
      <c r="U14" s="15"/>
      <c r="V14" s="19">
        <f>V12+1</f>
        <v>6</v>
      </c>
      <c r="W14" s="255" t="s">
        <v>173</v>
      </c>
      <c r="X14" s="256">
        <f>SUMPRODUCT($MG$6:$MG$25,IA6:IA25)</f>
        <v>-1350350.3325152628</v>
      </c>
      <c r="Y14" s="256">
        <f>SUMPRODUCT($MG$6:$MG$25,IB6:IB25)</f>
        <v>1861122.5606571038</v>
      </c>
      <c r="Z14" s="256">
        <f>SUMPRODUCT($MG$6:$MG$25,IC6:IC25)</f>
        <v>9307554.5461383574</v>
      </c>
      <c r="AA14" s="256">
        <f>SUM(X14:Z14)</f>
        <v>9818326.7742801979</v>
      </c>
      <c r="AB14" s="256"/>
      <c r="AC14" s="22"/>
      <c r="AD14" s="15"/>
      <c r="AE14" s="296">
        <f t="shared" si="78"/>
        <v>8</v>
      </c>
      <c r="AF14" s="192" t="s">
        <v>27</v>
      </c>
      <c r="AG14" s="17"/>
      <c r="AH14" s="17"/>
      <c r="AI14" s="17"/>
      <c r="AJ14" s="15"/>
      <c r="AK14" s="374"/>
      <c r="AL14" s="15"/>
      <c r="AM14" s="193">
        <v>9</v>
      </c>
      <c r="AN14" s="194"/>
      <c r="AO14" s="17"/>
      <c r="AP14" s="17" t="s">
        <v>228</v>
      </c>
      <c r="AQ14" s="196"/>
      <c r="AR14" s="302">
        <v>936011.74</v>
      </c>
      <c r="AS14" s="303">
        <v>9.1275439563570718E-2</v>
      </c>
      <c r="AT14" s="304"/>
      <c r="AU14" s="302">
        <v>1523068.1600000001</v>
      </c>
      <c r="AV14" s="303">
        <v>0.14113218958319465</v>
      </c>
      <c r="AW14" s="294">
        <f t="shared" si="94"/>
        <v>0.54622306129679221</v>
      </c>
      <c r="AX14" s="304"/>
      <c r="AY14" s="302">
        <v>2211207.06</v>
      </c>
      <c r="AZ14" s="303">
        <v>0.17139322328365042</v>
      </c>
      <c r="BA14" s="294">
        <f t="shared" si="95"/>
        <v>0.2144162418922686</v>
      </c>
      <c r="BB14" s="304"/>
      <c r="BC14" s="302">
        <v>2871478.9273906099</v>
      </c>
      <c r="BD14" s="303">
        <v>0.19525756518837487</v>
      </c>
      <c r="BE14" s="294">
        <f t="shared" si="96"/>
        <v>0.13923737151048088</v>
      </c>
      <c r="BF14" s="304"/>
      <c r="BG14" s="302">
        <v>3068616.0090000001</v>
      </c>
      <c r="BH14" s="303">
        <v>0.20193027022305846</v>
      </c>
      <c r="BI14" s="294">
        <f t="shared" si="97"/>
        <v>3.4173861731022326E-2</v>
      </c>
      <c r="BJ14" s="304"/>
      <c r="BK14" s="302">
        <v>3403828.76</v>
      </c>
      <c r="BL14" s="303">
        <v>0.20235219545286309</v>
      </c>
      <c r="BM14" s="294">
        <f t="shared" si="98"/>
        <v>2.0894600365688465E-3</v>
      </c>
      <c r="BN14" s="304"/>
      <c r="BO14" s="302">
        <v>4538272.1100000003</v>
      </c>
      <c r="BP14" s="303">
        <v>0.24467837835281422</v>
      </c>
      <c r="BQ14" s="294">
        <f t="shared" si="99"/>
        <v>0.20917086076197666</v>
      </c>
      <c r="BR14" s="304"/>
      <c r="BS14" s="17">
        <v>5378012</v>
      </c>
      <c r="BT14" s="17">
        <v>0.27</v>
      </c>
      <c r="BU14" s="17">
        <f t="shared" si="100"/>
        <v>0.10348941258174138</v>
      </c>
      <c r="BV14" s="293">
        <v>1768561.8457999995</v>
      </c>
      <c r="BW14" s="305">
        <v>9.1364858283556505E-2</v>
      </c>
      <c r="BX14" s="305">
        <f t="shared" si="65"/>
        <v>-0.66161163598682782</v>
      </c>
      <c r="BY14" s="293">
        <f t="shared" si="101"/>
        <v>1718931.8145400002</v>
      </c>
      <c r="BZ14" s="305">
        <f t="shared" si="101"/>
        <v>8.4265613047061122E-2</v>
      </c>
      <c r="CA14" s="305">
        <f t="shared" si="66"/>
        <v>-7.7702142485269743E-2</v>
      </c>
      <c r="CB14" s="306">
        <f t="shared" si="67"/>
        <v>0.8364425798120867</v>
      </c>
      <c r="CC14" s="265">
        <f>(CB14+1)^(1/15)-1</f>
        <v>4.1354241437465689E-2</v>
      </c>
      <c r="CD14" s="15"/>
      <c r="CE14" s="22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22"/>
      <c r="CS14" s="15"/>
      <c r="CT14" s="247"/>
      <c r="CU14" s="347"/>
      <c r="CV14" s="348"/>
      <c r="CW14" s="15"/>
      <c r="CX14" s="348"/>
      <c r="CY14" s="15"/>
      <c r="CZ14" s="15"/>
      <c r="DA14" s="15"/>
      <c r="DB14" s="22"/>
      <c r="DC14" s="15"/>
      <c r="DD14" s="15"/>
      <c r="DE14" s="15"/>
      <c r="DF14" s="15"/>
      <c r="DG14" s="23"/>
      <c r="DH14" s="15"/>
      <c r="DI14" s="15"/>
      <c r="DJ14" s="15"/>
      <c r="DK14" s="22"/>
      <c r="DL14" s="15"/>
      <c r="DM14" s="15"/>
      <c r="DN14" s="24"/>
      <c r="DO14" s="16"/>
      <c r="DP14" s="16"/>
      <c r="DQ14" s="16"/>
      <c r="DR14" s="16"/>
      <c r="DS14" s="16"/>
      <c r="DT14" s="16"/>
      <c r="DU14" s="16"/>
      <c r="DV14" s="16"/>
      <c r="DW14" s="15"/>
      <c r="DX14" s="22"/>
      <c r="DY14" s="15"/>
      <c r="DZ14" s="15"/>
      <c r="EA14" s="15"/>
      <c r="EB14" s="15"/>
      <c r="EC14" s="15"/>
      <c r="ED14" s="15"/>
      <c r="EE14" s="25"/>
      <c r="EF14" s="15"/>
      <c r="EG14" s="15"/>
      <c r="EH14" s="15"/>
      <c r="EI14" s="15"/>
      <c r="EJ14" s="23"/>
      <c r="EK14" s="319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23"/>
      <c r="FA14" s="319"/>
      <c r="FB14" s="15"/>
      <c r="FC14" s="193">
        <f t="shared" si="82"/>
        <v>9</v>
      </c>
      <c r="FD14" s="317"/>
      <c r="FE14" s="318" t="s">
        <v>229</v>
      </c>
      <c r="FF14" s="200">
        <v>509</v>
      </c>
      <c r="FG14" s="200">
        <v>4610.82</v>
      </c>
      <c r="FH14" s="200">
        <v>15187.720000000001</v>
      </c>
      <c r="FI14" s="201">
        <f t="shared" si="29"/>
        <v>20307.54</v>
      </c>
      <c r="FJ14" s="200">
        <v>509</v>
      </c>
      <c r="FK14" s="200">
        <v>4610.82</v>
      </c>
      <c r="FL14" s="200">
        <v>15187.720000000001</v>
      </c>
      <c r="FM14" s="200">
        <v>20307.54</v>
      </c>
      <c r="FN14" s="200">
        <v>20307.54</v>
      </c>
      <c r="FO14" s="23"/>
      <c r="FP14" s="319"/>
      <c r="FQ14" s="15"/>
      <c r="FR14" s="377">
        <v>9</v>
      </c>
      <c r="FS14" s="381" t="s">
        <v>87</v>
      </c>
      <c r="FT14" s="379">
        <f t="shared" ref="FT14:GA14" si="108">SUM(FT6:FT13)</f>
        <v>684680.01</v>
      </c>
      <c r="FU14" s="379">
        <f t="shared" si="108"/>
        <v>1124294.33</v>
      </c>
      <c r="FV14" s="379">
        <f t="shared" si="108"/>
        <v>2128549.3199999998</v>
      </c>
      <c r="FW14" s="380">
        <f t="shared" si="108"/>
        <v>3937523.6599999997</v>
      </c>
      <c r="FX14" s="379">
        <f t="shared" si="108"/>
        <v>0</v>
      </c>
      <c r="FY14" s="379">
        <f t="shared" si="108"/>
        <v>0</v>
      </c>
      <c r="FZ14" s="379">
        <f t="shared" si="108"/>
        <v>0</v>
      </c>
      <c r="GA14" s="380">
        <f t="shared" si="108"/>
        <v>0</v>
      </c>
      <c r="GB14" s="15"/>
      <c r="GC14" s="319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319"/>
      <c r="GQ14" s="15"/>
      <c r="GR14" s="377">
        <v>9</v>
      </c>
      <c r="GS14" s="381" t="s">
        <v>87</v>
      </c>
      <c r="GT14" s="379">
        <f>SUM(GT6:GT13)</f>
        <v>826341.96</v>
      </c>
      <c r="GU14" s="379">
        <f t="shared" ref="GU14:GV14" si="109">SUM(GU6:GU13)</f>
        <v>1421182.75</v>
      </c>
      <c r="GV14" s="379">
        <f t="shared" si="109"/>
        <v>3774069.46</v>
      </c>
      <c r="GW14" s="380">
        <f>SUM(GW6:GW13)</f>
        <v>6021594.1700000009</v>
      </c>
      <c r="GX14" s="379">
        <f>SUM(GX6:GX13)</f>
        <v>20637.18</v>
      </c>
      <c r="GY14" s="379">
        <f t="shared" ref="GY14:GZ14" si="110">SUM(GY6:GY13)</f>
        <v>65928.600000000006</v>
      </c>
      <c r="GZ14" s="379">
        <f t="shared" si="110"/>
        <v>379720.31000000006</v>
      </c>
      <c r="HA14" s="380">
        <f>SUM(HA6:HA13)</f>
        <v>466286.09000000008</v>
      </c>
      <c r="HB14" s="15"/>
      <c r="HC14" s="319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351"/>
      <c r="HQ14" s="15"/>
      <c r="HR14" s="15"/>
      <c r="HS14" s="193">
        <v>9</v>
      </c>
      <c r="HT14" s="216">
        <v>9</v>
      </c>
      <c r="HU14" s="216">
        <v>10</v>
      </c>
      <c r="HV14" s="216">
        <v>10</v>
      </c>
      <c r="HW14" s="217">
        <v>51366356</v>
      </c>
      <c r="HX14" s="217">
        <v>53550034</v>
      </c>
      <c r="HY14" s="219">
        <f t="shared" si="5"/>
        <v>1</v>
      </c>
      <c r="HZ14" s="219">
        <f t="shared" si="6"/>
        <v>1.042511834010573</v>
      </c>
      <c r="IA14" s="220">
        <v>1</v>
      </c>
      <c r="IB14" s="220">
        <v>0</v>
      </c>
      <c r="IC14" s="220">
        <v>0</v>
      </c>
      <c r="ID14" s="15"/>
      <c r="IE14" s="22"/>
      <c r="IF14" s="15"/>
      <c r="IG14" s="225">
        <v>9</v>
      </c>
      <c r="IH14" s="226">
        <v>9</v>
      </c>
      <c r="II14" s="222">
        <f t="shared" si="7"/>
        <v>1.042511834010573</v>
      </c>
      <c r="IJ14" s="200">
        <v>34</v>
      </c>
      <c r="IK14" s="201">
        <f t="shared" si="30"/>
        <v>35.44540235635948</v>
      </c>
      <c r="IL14" s="200">
        <v>5579913</v>
      </c>
      <c r="IM14" s="201">
        <v>5824786</v>
      </c>
      <c r="IN14" s="200">
        <v>2540164.8955000001</v>
      </c>
      <c r="IO14" s="201">
        <v>2519945</v>
      </c>
      <c r="IP14" s="200">
        <f t="shared" si="31"/>
        <v>2540198.8955000001</v>
      </c>
      <c r="IQ14" s="200">
        <f t="shared" si="31"/>
        <v>2519980.4454023563</v>
      </c>
      <c r="IR14" s="223"/>
      <c r="IS14" s="224"/>
      <c r="IT14" s="223"/>
      <c r="IU14" s="225">
        <v>9</v>
      </c>
      <c r="IV14" s="226">
        <v>9</v>
      </c>
      <c r="IW14" s="227">
        <f t="shared" si="8"/>
        <v>1</v>
      </c>
      <c r="IX14" s="228">
        <f t="shared" si="8"/>
        <v>1.042511834010573</v>
      </c>
      <c r="IY14" s="200">
        <v>576774.03586142079</v>
      </c>
      <c r="IZ14" s="201">
        <f t="shared" si="69"/>
        <v>601293.75793556985</v>
      </c>
      <c r="JA14" s="200">
        <v>29483.42</v>
      </c>
      <c r="JB14" s="201">
        <f t="shared" si="32"/>
        <v>30736.814257104008</v>
      </c>
      <c r="JC14" s="200">
        <v>494067.21413857915</v>
      </c>
      <c r="JD14" s="201">
        <f t="shared" si="33"/>
        <v>494067.21413857915</v>
      </c>
      <c r="JE14" s="200">
        <v>538628.9</v>
      </c>
      <c r="JF14" s="201">
        <v>569571.30000000005</v>
      </c>
      <c r="JG14" s="200">
        <v>59575.606</v>
      </c>
      <c r="JH14" s="201">
        <f t="shared" si="34"/>
        <v>62108.274273351301</v>
      </c>
      <c r="JI14" s="200">
        <v>45445.991999999984</v>
      </c>
      <c r="JJ14" s="201">
        <f t="shared" si="35"/>
        <v>47377.984468349809</v>
      </c>
      <c r="JK14" s="200">
        <v>82953.689999999988</v>
      </c>
      <c r="JL14" s="201">
        <f t="shared" si="36"/>
        <v>86480.203499844516</v>
      </c>
      <c r="JM14" s="200">
        <v>269757.60139999999</v>
      </c>
      <c r="JN14" s="201">
        <f t="shared" si="37"/>
        <v>281225.49177380709</v>
      </c>
      <c r="JO14" s="200">
        <f t="shared" si="38"/>
        <v>2096686.4593999998</v>
      </c>
      <c r="JP14" s="200">
        <f t="shared" si="38"/>
        <v>2172861.0403466057</v>
      </c>
      <c r="JQ14" s="229">
        <f t="shared" si="9"/>
        <v>4.0576277511730545</v>
      </c>
      <c r="JR14" s="15"/>
      <c r="JS14" s="22"/>
      <c r="JT14" s="15"/>
      <c r="JU14" s="193">
        <v>9</v>
      </c>
      <c r="JV14" s="216">
        <v>9</v>
      </c>
      <c r="JW14" s="17">
        <f t="shared" si="10"/>
        <v>10</v>
      </c>
      <c r="JX14" s="17">
        <f t="shared" si="39"/>
        <v>10</v>
      </c>
      <c r="JY14" s="199">
        <f t="shared" si="11"/>
        <v>53550034</v>
      </c>
      <c r="JZ14" s="199">
        <f t="shared" si="12"/>
        <v>54023530.448910125</v>
      </c>
      <c r="KA14" s="230">
        <f t="shared" si="40"/>
        <v>1</v>
      </c>
      <c r="KB14" s="230">
        <f t="shared" si="41"/>
        <v>1.0088421316204976</v>
      </c>
      <c r="KC14" s="230">
        <f t="shared" si="42"/>
        <v>1.2124959732264682</v>
      </c>
      <c r="KD14" s="216" t="s">
        <v>254</v>
      </c>
      <c r="KE14" s="231"/>
      <c r="KF14" s="232"/>
      <c r="KG14" s="231"/>
      <c r="KH14" s="193">
        <v>9</v>
      </c>
      <c r="KI14" s="216">
        <v>9</v>
      </c>
      <c r="KJ14" s="233" t="str">
        <f t="shared" si="13"/>
        <v>Q3</v>
      </c>
      <c r="KK14" s="234">
        <f t="shared" si="14"/>
        <v>1.2124959732264682</v>
      </c>
      <c r="KL14" s="200">
        <f t="shared" si="43"/>
        <v>35.44540235635948</v>
      </c>
      <c r="KM14" s="200">
        <f t="shared" si="44"/>
        <v>42.977407626477834</v>
      </c>
      <c r="KN14" s="200">
        <f t="shared" si="15"/>
        <v>5824786</v>
      </c>
      <c r="KO14" s="200">
        <f t="shared" si="16"/>
        <v>6045603.9215188297</v>
      </c>
      <c r="KP14" s="200">
        <f t="shared" si="17"/>
        <v>2519945</v>
      </c>
      <c r="KQ14" s="200">
        <f t="shared" si="18"/>
        <v>2546082.7606160836</v>
      </c>
      <c r="KR14" s="200">
        <v>0</v>
      </c>
      <c r="KS14" s="200">
        <f t="shared" si="45"/>
        <v>121219.31937183301</v>
      </c>
      <c r="KT14" s="200">
        <f t="shared" si="19"/>
        <v>2519980.4454023563</v>
      </c>
      <c r="KU14" s="200">
        <f t="shared" si="19"/>
        <v>2546125.73802371</v>
      </c>
      <c r="KV14" s="235"/>
      <c r="KW14" s="232"/>
      <c r="KX14" s="231"/>
      <c r="KY14" s="276">
        <f t="shared" si="70"/>
        <v>9</v>
      </c>
      <c r="KZ14" s="277">
        <v>8</v>
      </c>
      <c r="LA14" s="321">
        <f t="shared" si="71"/>
        <v>1</v>
      </c>
      <c r="LB14" s="321">
        <f t="shared" si="71"/>
        <v>1.0088421316204976</v>
      </c>
      <c r="LC14" s="322">
        <v>119.11363112040443</v>
      </c>
      <c r="LD14" s="253">
        <f t="shared" si="72"/>
        <v>554046.97038975917</v>
      </c>
      <c r="LE14" s="322">
        <v>119.11363112040443</v>
      </c>
      <c r="LF14" s="253">
        <f t="shared" si="46"/>
        <v>89111.645682473682</v>
      </c>
      <c r="LG14" s="322">
        <v>119.11363112040443</v>
      </c>
      <c r="LH14" s="253">
        <f t="shared" si="47"/>
        <v>440583.78841623734</v>
      </c>
      <c r="LI14" s="322">
        <v>115.580400056581</v>
      </c>
      <c r="LJ14" s="253">
        <f t="shared" si="48"/>
        <v>571075.05918461073</v>
      </c>
      <c r="LK14" s="322">
        <v>117.061929172885</v>
      </c>
      <c r="LL14" s="253">
        <f t="shared" si="49"/>
        <v>41470.666758398867</v>
      </c>
      <c r="LM14" s="322">
        <v>138.08520978454499</v>
      </c>
      <c r="LN14" s="253">
        <f t="shared" si="50"/>
        <v>66301.722541662733</v>
      </c>
      <c r="LO14" s="322">
        <v>105.221053751493</v>
      </c>
      <c r="LP14" s="253">
        <f t="shared" si="51"/>
        <v>25606.844480273434</v>
      </c>
      <c r="LQ14" s="322">
        <v>110.455373406193</v>
      </c>
      <c r="LR14" s="253">
        <f t="shared" si="52"/>
        <v>169637.89331877086</v>
      </c>
      <c r="LS14" s="256">
        <f t="shared" si="53"/>
        <v>1805814.9321876911</v>
      </c>
      <c r="LT14" s="256">
        <f t="shared" si="73"/>
        <v>1957834.5907721866</v>
      </c>
      <c r="LU14" s="23"/>
      <c r="LV14" s="244"/>
      <c r="LW14" s="15"/>
      <c r="LX14" s="193">
        <v>9</v>
      </c>
      <c r="LY14" s="245">
        <v>9</v>
      </c>
      <c r="LZ14" s="200">
        <f t="shared" si="20"/>
        <v>2540198.8955000001</v>
      </c>
      <c r="MA14" s="200">
        <f t="shared" si="20"/>
        <v>2519980.4454023563</v>
      </c>
      <c r="MB14" s="201">
        <f t="shared" si="21"/>
        <v>2546125.73802371</v>
      </c>
      <c r="MC14" s="200">
        <f t="shared" si="22"/>
        <v>2096686.4593999998</v>
      </c>
      <c r="MD14" s="200">
        <f t="shared" si="22"/>
        <v>2172861.0403466057</v>
      </c>
      <c r="ME14" s="201">
        <f t="shared" si="54"/>
        <v>2634585.2618009336</v>
      </c>
      <c r="MF14" s="200">
        <f t="shared" si="55"/>
        <v>443512.43610000028</v>
      </c>
      <c r="MG14" s="200">
        <f t="shared" si="55"/>
        <v>347119.40505575063</v>
      </c>
      <c r="MH14" s="200">
        <f t="shared" si="55"/>
        <v>-88459.523777223658</v>
      </c>
      <c r="MI14" s="15"/>
      <c r="MJ14" s="22"/>
      <c r="MK14" s="15"/>
      <c r="ML14" s="15"/>
      <c r="MM14" s="15"/>
      <c r="MN14" s="15"/>
      <c r="MO14" s="15"/>
      <c r="MP14" s="22"/>
      <c r="MQ14" s="15"/>
      <c r="MR14" s="247">
        <f t="shared" si="83"/>
        <v>8</v>
      </c>
      <c r="MS14" s="257" t="s">
        <v>45</v>
      </c>
      <c r="MT14" s="256">
        <f t="shared" ref="MT14:MT21" si="111">N14</f>
        <v>48336669.630484745</v>
      </c>
      <c r="MU14" s="325">
        <f t="shared" ref="MU14:MU21" si="112">MT14/$MT$34*100</f>
        <v>2.2488929067896257</v>
      </c>
      <c r="MV14" s="15"/>
      <c r="MW14" s="250">
        <f t="shared" ref="MW14:MW20" si="113">MT14</f>
        <v>48336669.630484745</v>
      </c>
      <c r="MX14" s="325">
        <f t="shared" ref="MX14:MX21" si="114">MW14/$MX$34*100</f>
        <v>2.2488929067896257</v>
      </c>
      <c r="MY14" s="15"/>
      <c r="MZ14" s="22"/>
      <c r="NA14" s="15"/>
      <c r="NB14" s="247">
        <f t="shared" si="84"/>
        <v>8</v>
      </c>
      <c r="NC14" s="257" t="str">
        <f t="shared" si="58"/>
        <v>Direct Labour</v>
      </c>
      <c r="ND14" s="256">
        <v>42660130.031622693</v>
      </c>
      <c r="NE14" s="256">
        <f t="shared" ref="NE14:NE21" si="115">MT14</f>
        <v>48336669.630484745</v>
      </c>
      <c r="NF14" s="256">
        <f t="shared" si="75"/>
        <v>5676539.598862052</v>
      </c>
      <c r="NG14" s="262">
        <f t="shared" si="76"/>
        <v>0.13306428261363012</v>
      </c>
      <c r="NH14" s="15"/>
      <c r="NI14" s="22"/>
      <c r="NJ14" s="15"/>
    </row>
    <row r="15" spans="1:374" x14ac:dyDescent="0.3">
      <c r="A15" s="15"/>
      <c r="B15" s="131">
        <f t="shared" si="77"/>
        <v>10</v>
      </c>
      <c r="C15" s="248"/>
      <c r="D15" s="15" t="s">
        <v>46</v>
      </c>
      <c r="E15" s="249"/>
      <c r="F15" s="250">
        <f>CW9</f>
        <v>1718931.8145400002</v>
      </c>
      <c r="G15" s="251">
        <f t="shared" si="104"/>
        <v>8.4265613047061122E-2</v>
      </c>
      <c r="H15" s="250">
        <f>CZ9</f>
        <v>1718931.8145400002</v>
      </c>
      <c r="I15" s="252">
        <f t="shared" si="105"/>
        <v>8.3924156730909152E-2</v>
      </c>
      <c r="J15" s="253">
        <f t="shared" si="59"/>
        <v>0</v>
      </c>
      <c r="K15" s="250">
        <f>JB26</f>
        <v>1835072.5226858652</v>
      </c>
      <c r="L15" s="252">
        <f t="shared" si="106"/>
        <v>8.6132785763897116E-2</v>
      </c>
      <c r="M15" s="253">
        <f t="shared" si="60"/>
        <v>116140.70814586501</v>
      </c>
      <c r="N15" s="250">
        <f>LF27</f>
        <v>2376636.5789646083</v>
      </c>
      <c r="O15" s="252">
        <f t="shared" si="107"/>
        <v>0.1105744600385012</v>
      </c>
      <c r="P15" s="253">
        <f t="shared" si="61"/>
        <v>541564.05627874308</v>
      </c>
      <c r="Q15" s="250">
        <f t="shared" si="62"/>
        <v>657704.76442460809</v>
      </c>
      <c r="R15" s="254">
        <f t="shared" si="63"/>
        <v>0.31221332213826014</v>
      </c>
      <c r="S15" s="15"/>
      <c r="T15" s="22"/>
      <c r="U15" s="15"/>
      <c r="V15" s="296">
        <f t="shared" si="64"/>
        <v>7</v>
      </c>
      <c r="W15" s="297" t="s">
        <v>182</v>
      </c>
      <c r="X15" s="219">
        <f>X14/K$24*100</f>
        <v>-6.3381383819376524E-2</v>
      </c>
      <c r="Y15" s="219">
        <f>Y14/K$24*100</f>
        <v>8.7355496208296371E-2</v>
      </c>
      <c r="Z15" s="219">
        <f>Z14/K$24*100</f>
        <v>0.43686862061176285</v>
      </c>
      <c r="AA15" s="219">
        <f>AA14/K$24*100</f>
        <v>0.46084273300068268</v>
      </c>
      <c r="AB15" s="252"/>
      <c r="AC15" s="22"/>
      <c r="AD15" s="15"/>
      <c r="AE15" s="19">
        <f t="shared" si="78"/>
        <v>9</v>
      </c>
      <c r="AF15" s="257" t="s">
        <v>76</v>
      </c>
      <c r="AG15" s="25">
        <f>AG11*IZ27</f>
        <v>1849582.8603290578</v>
      </c>
      <c r="AH15" s="25">
        <f>AH11*JB27</f>
        <v>103227.24317870932</v>
      </c>
      <c r="AI15" s="25">
        <f>AI11*JD27</f>
        <v>556366.29946964211</v>
      </c>
      <c r="AJ15" s="15"/>
      <c r="AK15" s="374"/>
      <c r="AL15" s="15"/>
      <c r="AM15" s="247">
        <v>10</v>
      </c>
      <c r="AN15" s="16"/>
      <c r="AO15" s="15"/>
      <c r="AP15" s="15" t="s">
        <v>47</v>
      </c>
      <c r="AQ15" s="249"/>
      <c r="AR15" s="259">
        <v>7353821.8799999999</v>
      </c>
      <c r="AS15" s="260">
        <v>0.71710994198556099</v>
      </c>
      <c r="AT15" s="261"/>
      <c r="AU15" s="259">
        <v>7828448.5450000018</v>
      </c>
      <c r="AV15" s="260">
        <v>0.72540816833517452</v>
      </c>
      <c r="AW15" s="262">
        <f t="shared" si="94"/>
        <v>1.1571763078109143E-2</v>
      </c>
      <c r="AX15" s="261"/>
      <c r="AY15" s="259">
        <v>8035314.9274999993</v>
      </c>
      <c r="AZ15" s="260">
        <v>0.62282657759036675</v>
      </c>
      <c r="BA15" s="262">
        <f t="shared" si="95"/>
        <v>-0.14141223551457172</v>
      </c>
      <c r="BB15" s="261"/>
      <c r="BC15" s="259">
        <v>8562729.5753158554</v>
      </c>
      <c r="BD15" s="260">
        <v>0.58225665955417472</v>
      </c>
      <c r="BE15" s="262">
        <f t="shared" si="96"/>
        <v>-6.5138386022561279E-2</v>
      </c>
      <c r="BF15" s="261"/>
      <c r="BG15" s="259">
        <v>11045828.998199999</v>
      </c>
      <c r="BH15" s="260">
        <v>0.72687075473189988</v>
      </c>
      <c r="BI15" s="262">
        <f t="shared" si="97"/>
        <v>0.24836829739045663</v>
      </c>
      <c r="BJ15" s="261"/>
      <c r="BK15" s="259">
        <v>11568330.944249999</v>
      </c>
      <c r="BL15" s="260">
        <v>0.68771883938552769</v>
      </c>
      <c r="BM15" s="262">
        <f t="shared" si="98"/>
        <v>-5.3863654702703045E-2</v>
      </c>
      <c r="BN15" s="261"/>
      <c r="BO15" s="259">
        <v>12592679.530000001</v>
      </c>
      <c r="BP15" s="260">
        <v>0.67892720661852923</v>
      </c>
      <c r="BQ15" s="262">
        <f t="shared" si="99"/>
        <v>-1.2783760257104038E-2</v>
      </c>
      <c r="BR15" s="261"/>
      <c r="BS15" s="15">
        <v>14006160</v>
      </c>
      <c r="BT15" s="15">
        <v>0.71</v>
      </c>
      <c r="BU15" s="15">
        <f t="shared" si="100"/>
        <v>4.5767488883281304E-2</v>
      </c>
      <c r="BV15" s="250">
        <v>14529003.2212</v>
      </c>
      <c r="BW15" s="263">
        <v>0.75057613815354784</v>
      </c>
      <c r="BX15" s="263">
        <f t="shared" si="65"/>
        <v>5.71494903571097E-2</v>
      </c>
      <c r="BY15" s="250">
        <f t="shared" si="101"/>
        <v>16169362.853399999</v>
      </c>
      <c r="BZ15" s="263">
        <f t="shared" si="101"/>
        <v>0.79265580047847906</v>
      </c>
      <c r="CA15" s="263">
        <f t="shared" si="66"/>
        <v>5.6063149607245899E-2</v>
      </c>
      <c r="CB15" s="264">
        <f t="shared" si="67"/>
        <v>1.1987699888918169</v>
      </c>
      <c r="CC15" s="265">
        <f t="shared" si="68"/>
        <v>5.3930533589568563E-2</v>
      </c>
      <c r="CD15" s="15"/>
      <c r="CE15" s="22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22"/>
      <c r="CS15" s="15"/>
      <c r="CT15" s="247"/>
      <c r="CU15" s="10"/>
      <c r="CV15" s="415"/>
      <c r="CW15" s="15"/>
      <c r="CX15" s="415"/>
      <c r="CY15" s="15"/>
      <c r="CZ15" s="15"/>
      <c r="DA15" s="15"/>
      <c r="DB15" s="22"/>
      <c r="DC15" s="15"/>
      <c r="DD15" s="15"/>
      <c r="DE15" s="15"/>
      <c r="DF15" s="15"/>
      <c r="DG15" s="23"/>
      <c r="DH15" s="15"/>
      <c r="DI15" s="15"/>
      <c r="DJ15" s="15"/>
      <c r="DK15" s="22"/>
      <c r="DL15" s="15"/>
      <c r="DM15" s="15"/>
      <c r="DN15" s="24"/>
      <c r="DO15" s="16"/>
      <c r="DP15" s="16"/>
      <c r="DQ15" s="16"/>
      <c r="DR15" s="16"/>
      <c r="DS15" s="15"/>
      <c r="DT15" s="15"/>
      <c r="DU15" s="15"/>
      <c r="DV15" s="15"/>
      <c r="DW15" s="15"/>
      <c r="DX15" s="22"/>
      <c r="DY15" s="17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25"/>
      <c r="EK15" s="319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25"/>
      <c r="FA15" s="319"/>
      <c r="FB15" s="15"/>
      <c r="FC15" s="247">
        <f t="shared" si="82"/>
        <v>10</v>
      </c>
      <c r="FD15" s="272"/>
      <c r="FE15" s="273" t="s">
        <v>230</v>
      </c>
      <c r="FF15" s="256">
        <v>32277.75</v>
      </c>
      <c r="FG15" s="256">
        <v>50697.52</v>
      </c>
      <c r="FH15" s="256">
        <v>253204.67000000004</v>
      </c>
      <c r="FI15" s="253">
        <f t="shared" si="29"/>
        <v>336179.94000000006</v>
      </c>
      <c r="FJ15" s="256">
        <v>32277.75</v>
      </c>
      <c r="FK15" s="256">
        <v>50697.52</v>
      </c>
      <c r="FL15" s="256">
        <v>253204.67000000004</v>
      </c>
      <c r="FM15" s="256">
        <v>336179.94000000006</v>
      </c>
      <c r="FN15" s="256">
        <v>336179.94000000006</v>
      </c>
      <c r="FO15" s="23"/>
      <c r="FP15" s="319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22"/>
      <c r="GD15" s="15"/>
      <c r="GE15" s="389"/>
      <c r="GF15" s="190"/>
      <c r="GG15" s="190"/>
      <c r="GH15" s="190"/>
      <c r="GI15" s="190"/>
      <c r="GJ15" s="190"/>
      <c r="GK15" s="190"/>
      <c r="GL15" s="190"/>
      <c r="GM15" s="190"/>
      <c r="GN15" s="190"/>
      <c r="GO15" s="15"/>
      <c r="GP15" s="22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22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22"/>
      <c r="HQ15" s="15"/>
      <c r="HR15" s="15"/>
      <c r="HS15" s="247">
        <v>10</v>
      </c>
      <c r="HT15" s="231">
        <v>10</v>
      </c>
      <c r="HU15" s="231">
        <v>10</v>
      </c>
      <c r="HV15" s="231">
        <v>10</v>
      </c>
      <c r="HW15" s="258">
        <v>62117434</v>
      </c>
      <c r="HX15" s="258">
        <v>65550912</v>
      </c>
      <c r="HY15" s="252">
        <f t="shared" si="5"/>
        <v>1</v>
      </c>
      <c r="HZ15" s="252">
        <f t="shared" si="6"/>
        <v>1.0552739831461808</v>
      </c>
      <c r="IA15" s="254">
        <v>0.6</v>
      </c>
      <c r="IB15" s="254">
        <v>0.4</v>
      </c>
      <c r="IC15" s="254">
        <v>0</v>
      </c>
      <c r="ID15" s="15"/>
      <c r="IE15" s="22"/>
      <c r="IF15" s="15"/>
      <c r="IG15" s="276">
        <v>10</v>
      </c>
      <c r="IH15" s="277">
        <v>10</v>
      </c>
      <c r="II15" s="251">
        <f t="shared" si="7"/>
        <v>1.0552739831461808</v>
      </c>
      <c r="IJ15" s="256">
        <v>0</v>
      </c>
      <c r="IK15" s="253">
        <f t="shared" si="30"/>
        <v>0</v>
      </c>
      <c r="IL15" s="256">
        <v>6738410</v>
      </c>
      <c r="IM15" s="253">
        <v>7153962</v>
      </c>
      <c r="IN15" s="256">
        <v>3090256.6123000002</v>
      </c>
      <c r="IO15" s="253">
        <v>3096974</v>
      </c>
      <c r="IP15" s="256">
        <f t="shared" si="31"/>
        <v>3090256.6123000002</v>
      </c>
      <c r="IQ15" s="256">
        <f t="shared" si="31"/>
        <v>3096974</v>
      </c>
      <c r="IR15" s="223"/>
      <c r="IS15" s="224"/>
      <c r="IT15" s="223"/>
      <c r="IU15" s="276">
        <v>10</v>
      </c>
      <c r="IV15" s="277">
        <v>10</v>
      </c>
      <c r="IW15" s="278">
        <f t="shared" si="8"/>
        <v>1</v>
      </c>
      <c r="IX15" s="279">
        <f t="shared" si="8"/>
        <v>1.0552739831461808</v>
      </c>
      <c r="IY15" s="256">
        <v>1051506.481950795</v>
      </c>
      <c r="IZ15" s="253">
        <f t="shared" si="69"/>
        <v>1109627.4335122432</v>
      </c>
      <c r="JA15" s="256">
        <v>121580.73000000001</v>
      </c>
      <c r="JB15" s="253">
        <f t="shared" si="32"/>
        <v>128300.98122092037</v>
      </c>
      <c r="JC15" s="256">
        <v>580271.39304920507</v>
      </c>
      <c r="JD15" s="253">
        <f t="shared" si="33"/>
        <v>580271.39304920507</v>
      </c>
      <c r="JE15" s="256">
        <v>615486</v>
      </c>
      <c r="JF15" s="253">
        <v>615486</v>
      </c>
      <c r="JG15" s="256">
        <v>67703.350000000006</v>
      </c>
      <c r="JH15" s="253">
        <f t="shared" si="34"/>
        <v>71445.583826839982</v>
      </c>
      <c r="JI15" s="256">
        <v>62862.335999999974</v>
      </c>
      <c r="JJ15" s="253">
        <f t="shared" si="35"/>
        <v>66336.987700593527</v>
      </c>
      <c r="JK15" s="256">
        <v>75749.83</v>
      </c>
      <c r="JL15" s="253">
        <f t="shared" si="36"/>
        <v>79936.824826746059</v>
      </c>
      <c r="JM15" s="256">
        <v>363471.25550000003</v>
      </c>
      <c r="JN15" s="253">
        <f t="shared" si="37"/>
        <v>383561.75955062819</v>
      </c>
      <c r="JO15" s="256">
        <f t="shared" si="38"/>
        <v>2938631.3765000002</v>
      </c>
      <c r="JP15" s="256">
        <f t="shared" si="38"/>
        <v>3034966.9636871768</v>
      </c>
      <c r="JQ15" s="280">
        <f t="shared" si="9"/>
        <v>4.6299385791721352</v>
      </c>
      <c r="JR15" s="15"/>
      <c r="JS15" s="22"/>
      <c r="JT15" s="15"/>
      <c r="JU15" s="247">
        <v>10</v>
      </c>
      <c r="JV15" s="231">
        <v>10</v>
      </c>
      <c r="JW15" s="15">
        <f t="shared" si="10"/>
        <v>10</v>
      </c>
      <c r="JX15" s="15">
        <f t="shared" si="39"/>
        <v>10</v>
      </c>
      <c r="JY15" s="281">
        <f t="shared" si="11"/>
        <v>65550912</v>
      </c>
      <c r="JZ15" s="281">
        <f t="shared" si="12"/>
        <v>66130521.791747659</v>
      </c>
      <c r="KA15" s="282">
        <f t="shared" si="40"/>
        <v>1</v>
      </c>
      <c r="KB15" s="282">
        <f t="shared" si="41"/>
        <v>1.0088421316204976</v>
      </c>
      <c r="KC15" s="282">
        <f t="shared" si="42"/>
        <v>1.2295264964268409</v>
      </c>
      <c r="KD15" s="231" t="s">
        <v>254</v>
      </c>
      <c r="KE15" s="231"/>
      <c r="KF15" s="232"/>
      <c r="KG15" s="231"/>
      <c r="KH15" s="247">
        <v>10</v>
      </c>
      <c r="KI15" s="231">
        <v>10</v>
      </c>
      <c r="KJ15" s="346" t="str">
        <f t="shared" si="13"/>
        <v>Q3</v>
      </c>
      <c r="KK15" s="284">
        <f t="shared" si="14"/>
        <v>1.2295264964268409</v>
      </c>
      <c r="KL15" s="270">
        <f t="shared" si="43"/>
        <v>0</v>
      </c>
      <c r="KM15" s="270">
        <f t="shared" si="44"/>
        <v>0</v>
      </c>
      <c r="KN15" s="270">
        <f t="shared" si="15"/>
        <v>7153962</v>
      </c>
      <c r="KO15" s="270">
        <f t="shared" si="16"/>
        <v>7400459.3656529831</v>
      </c>
      <c r="KP15" s="270">
        <f t="shared" si="17"/>
        <v>3096974</v>
      </c>
      <c r="KQ15" s="270">
        <f t="shared" si="18"/>
        <v>3116674.9023140105</v>
      </c>
      <c r="KR15" s="270">
        <v>0</v>
      </c>
      <c r="KS15" s="270">
        <f t="shared" si="45"/>
        <v>148385.28275897866</v>
      </c>
      <c r="KT15" s="270">
        <f t="shared" si="19"/>
        <v>3096974</v>
      </c>
      <c r="KU15" s="270">
        <f t="shared" si="19"/>
        <v>3116674.9023140105</v>
      </c>
      <c r="KV15" s="235"/>
      <c r="KW15" s="232"/>
      <c r="KX15" s="231"/>
      <c r="KY15" s="285">
        <f t="shared" si="70"/>
        <v>10</v>
      </c>
      <c r="KZ15" s="286">
        <v>9</v>
      </c>
      <c r="LA15" s="287">
        <f t="shared" si="71"/>
        <v>1</v>
      </c>
      <c r="LB15" s="287">
        <f t="shared" si="71"/>
        <v>1.0088421316204976</v>
      </c>
      <c r="LC15" s="288">
        <v>97.871738014620576</v>
      </c>
      <c r="LD15" s="201">
        <f t="shared" si="72"/>
        <v>789447.27296651748</v>
      </c>
      <c r="LE15" s="288">
        <v>97.871738014620576</v>
      </c>
      <c r="LF15" s="201">
        <f t="shared" si="46"/>
        <v>40354.808069617786</v>
      </c>
      <c r="LG15" s="288">
        <v>97.871738014620576</v>
      </c>
      <c r="LH15" s="201">
        <f t="shared" si="47"/>
        <v>642982.65523441439</v>
      </c>
      <c r="LI15" s="288">
        <v>113.283800212451</v>
      </c>
      <c r="LJ15" s="201">
        <f t="shared" si="48"/>
        <v>637820.54903697071</v>
      </c>
      <c r="LK15" s="288">
        <v>114.530871148214</v>
      </c>
      <c r="LL15" s="201">
        <f t="shared" si="49"/>
        <v>68710.924119929987</v>
      </c>
      <c r="LM15" s="288">
        <v>133.31173389491801</v>
      </c>
      <c r="LN15" s="201">
        <f t="shared" si="50"/>
        <v>55393.53940927887</v>
      </c>
      <c r="LO15" s="288">
        <v>103.218284594742</v>
      </c>
      <c r="LP15" s="201">
        <f t="shared" si="51"/>
        <v>91266.824788043799</v>
      </c>
      <c r="LQ15" s="288">
        <v>109.79963570127499</v>
      </c>
      <c r="LR15" s="289">
        <f t="shared" si="52"/>
        <v>308608.68817616079</v>
      </c>
      <c r="LS15" s="290">
        <f t="shared" si="53"/>
        <v>2172861.0403466057</v>
      </c>
      <c r="LT15" s="290">
        <f t="shared" si="73"/>
        <v>2634585.2618009336</v>
      </c>
      <c r="LU15" s="23"/>
      <c r="LV15" s="244"/>
      <c r="LW15" s="15"/>
      <c r="LX15" s="247">
        <v>10</v>
      </c>
      <c r="LY15" s="291">
        <v>10</v>
      </c>
      <c r="LZ15" s="256">
        <f t="shared" si="20"/>
        <v>3090256.6123000002</v>
      </c>
      <c r="MA15" s="256">
        <f t="shared" si="20"/>
        <v>3096974</v>
      </c>
      <c r="MB15" s="253">
        <f t="shared" si="21"/>
        <v>3116674.9023140105</v>
      </c>
      <c r="MC15" s="256">
        <f t="shared" si="22"/>
        <v>2938631.3765000002</v>
      </c>
      <c r="MD15" s="256">
        <f t="shared" si="22"/>
        <v>3034966.9636871768</v>
      </c>
      <c r="ME15" s="253">
        <f t="shared" si="54"/>
        <v>3731572.2976335017</v>
      </c>
      <c r="MF15" s="256">
        <f t="shared" si="55"/>
        <v>151625.23579999991</v>
      </c>
      <c r="MG15" s="256">
        <f t="shared" si="55"/>
        <v>62007.036312823184</v>
      </c>
      <c r="MH15" s="256">
        <f t="shared" si="55"/>
        <v>-614897.39531949116</v>
      </c>
      <c r="MI15" s="15"/>
      <c r="MJ15" s="22"/>
      <c r="MK15" s="15"/>
      <c r="ML15" s="15"/>
      <c r="MM15" s="15"/>
      <c r="MN15" s="548"/>
      <c r="MO15" s="15"/>
      <c r="MP15" s="22"/>
      <c r="MQ15" s="15"/>
      <c r="MR15" s="193">
        <f t="shared" si="83"/>
        <v>9</v>
      </c>
      <c r="MS15" s="299" t="s">
        <v>56</v>
      </c>
      <c r="MT15" s="200">
        <f t="shared" si="111"/>
        <v>2376636.5789646083</v>
      </c>
      <c r="MU15" s="292">
        <f t="shared" si="112"/>
        <v>0.1105744600385012</v>
      </c>
      <c r="MV15" s="17"/>
      <c r="MW15" s="293">
        <f t="shared" si="113"/>
        <v>2376636.5789646083</v>
      </c>
      <c r="MX15" s="292">
        <f t="shared" si="114"/>
        <v>0.1105744600385012</v>
      </c>
      <c r="MY15" s="15"/>
      <c r="MZ15" s="22"/>
      <c r="NA15" s="15"/>
      <c r="NB15" s="193">
        <f t="shared" si="84"/>
        <v>9</v>
      </c>
      <c r="NC15" s="299" t="str">
        <f t="shared" si="58"/>
        <v>Contract Labour</v>
      </c>
      <c r="ND15" s="200">
        <v>1498114.9175850956</v>
      </c>
      <c r="NE15" s="200">
        <f t="shared" si="115"/>
        <v>2376636.5789646083</v>
      </c>
      <c r="NF15" s="200">
        <f t="shared" si="75"/>
        <v>878521.66137951263</v>
      </c>
      <c r="NG15" s="307">
        <f t="shared" si="76"/>
        <v>0.58641807184969241</v>
      </c>
      <c r="NH15" s="15"/>
      <c r="NI15" s="22"/>
      <c r="NJ15" s="15"/>
    </row>
    <row r="16" spans="1:374" x14ac:dyDescent="0.3">
      <c r="A16" s="17"/>
      <c r="B16" s="177">
        <f t="shared" si="77"/>
        <v>11</v>
      </c>
      <c r="C16" s="295"/>
      <c r="D16" s="17" t="s">
        <v>47</v>
      </c>
      <c r="E16" s="196"/>
      <c r="F16" s="293">
        <f>DG9</f>
        <v>16169362.853399999</v>
      </c>
      <c r="G16" s="222">
        <f t="shared" si="104"/>
        <v>0.79265580047847906</v>
      </c>
      <c r="H16" s="293">
        <f>DI9</f>
        <v>17462772.188368127</v>
      </c>
      <c r="I16" s="219">
        <f t="shared" si="105"/>
        <v>0.85259253316278905</v>
      </c>
      <c r="J16" s="201">
        <f t="shared" si="59"/>
        <v>1293409.3349681273</v>
      </c>
      <c r="K16" s="293">
        <f>JD26</f>
        <v>18149461.290652249</v>
      </c>
      <c r="L16" s="219">
        <f t="shared" si="106"/>
        <v>0.85188113371664242</v>
      </c>
      <c r="M16" s="201">
        <f t="shared" si="60"/>
        <v>686689.10228412226</v>
      </c>
      <c r="N16" s="293">
        <f>LH27</f>
        <v>23349083.540678918</v>
      </c>
      <c r="O16" s="219">
        <f t="shared" si="107"/>
        <v>1.0863302903589933</v>
      </c>
      <c r="P16" s="201">
        <f t="shared" si="61"/>
        <v>5199622.2500266694</v>
      </c>
      <c r="Q16" s="293">
        <f t="shared" si="62"/>
        <v>7179720.6872789189</v>
      </c>
      <c r="R16" s="220">
        <f t="shared" si="63"/>
        <v>0.37049434281972138</v>
      </c>
      <c r="S16" s="15"/>
      <c r="T16" s="22"/>
      <c r="U16" s="15"/>
      <c r="V16" s="19">
        <f t="shared" si="64"/>
        <v>8</v>
      </c>
      <c r="W16" s="373" t="s">
        <v>131</v>
      </c>
      <c r="X16" s="256">
        <f>X14-X10</f>
        <v>-1172813.0420485963</v>
      </c>
      <c r="Y16" s="256">
        <f t="shared" ref="Y16:AA16" si="116">Y14-Y10</f>
        <v>-465252.01539846347</v>
      </c>
      <c r="Z16" s="256">
        <f t="shared" si="116"/>
        <v>-1949265.7716116421</v>
      </c>
      <c r="AA16" s="256">
        <f t="shared" si="116"/>
        <v>-3587330.829058703</v>
      </c>
      <c r="AB16" s="256"/>
      <c r="AC16" s="22"/>
      <c r="AD16" s="15"/>
      <c r="AE16" s="296">
        <f t="shared" si="78"/>
        <v>10</v>
      </c>
      <c r="AF16" s="299" t="s">
        <v>183</v>
      </c>
      <c r="AG16" s="300">
        <f>AG15*3600/$K$24</f>
        <v>3.1252988655797784</v>
      </c>
      <c r="AH16" s="300">
        <f>AH15*3600/$K$24</f>
        <v>0.17442634927204709</v>
      </c>
      <c r="AI16" s="300">
        <f>AI15*3600/$K$24</f>
        <v>0.94010979549731621</v>
      </c>
      <c r="AJ16" s="15"/>
      <c r="AK16" s="374"/>
      <c r="AL16" s="15"/>
      <c r="AM16" s="193">
        <f>AM15+1</f>
        <v>11</v>
      </c>
      <c r="AN16" s="194"/>
      <c r="AO16" s="194"/>
      <c r="AP16" s="194" t="s">
        <v>48</v>
      </c>
      <c r="AQ16" s="196"/>
      <c r="AR16" s="302">
        <v>3443976.8344000001</v>
      </c>
      <c r="AS16" s="303">
        <v>0.33584033829171284</v>
      </c>
      <c r="AT16" s="304"/>
      <c r="AU16" s="302">
        <v>5716425.9886499979</v>
      </c>
      <c r="AV16" s="303">
        <v>0.52970164931322072</v>
      </c>
      <c r="AW16" s="294">
        <f t="shared" si="94"/>
        <v>0.57724248375762066</v>
      </c>
      <c r="AX16" s="304"/>
      <c r="AY16" s="302">
        <v>7023487.4984412417</v>
      </c>
      <c r="AZ16" s="303">
        <v>0.54439866027303074</v>
      </c>
      <c r="BA16" s="294">
        <f t="shared" si="95"/>
        <v>2.7745828201338085E-2</v>
      </c>
      <c r="BB16" s="304"/>
      <c r="BC16" s="302">
        <v>8390599.8471698686</v>
      </c>
      <c r="BD16" s="303">
        <v>0.57055201798647071</v>
      </c>
      <c r="BE16" s="294">
        <f t="shared" si="96"/>
        <v>4.8040819388356581E-2</v>
      </c>
      <c r="BF16" s="304"/>
      <c r="BG16" s="302">
        <v>9500186.8885000013</v>
      </c>
      <c r="BH16" s="303">
        <v>0.62515977885076657</v>
      </c>
      <c r="BI16" s="294">
        <f t="shared" si="97"/>
        <v>9.5710398250822948E-2</v>
      </c>
      <c r="BJ16" s="304"/>
      <c r="BK16" s="302">
        <v>10661854.069499999</v>
      </c>
      <c r="BL16" s="303">
        <v>0.63383023373989222</v>
      </c>
      <c r="BM16" s="294">
        <f t="shared" si="98"/>
        <v>1.386918221940725E-2</v>
      </c>
      <c r="BN16" s="304"/>
      <c r="BO16" s="302">
        <v>13069899.7289</v>
      </c>
      <c r="BP16" s="303">
        <v>0.70465626418798799</v>
      </c>
      <c r="BQ16" s="294">
        <f t="shared" si="99"/>
        <v>0.11174290319063718</v>
      </c>
      <c r="BR16" s="304"/>
      <c r="BS16" s="17">
        <v>15592449</v>
      </c>
      <c r="BT16" s="17">
        <v>0.79</v>
      </c>
      <c r="BU16" s="17">
        <f t="shared" si="100"/>
        <v>0.12111399578680837</v>
      </c>
      <c r="BV16" s="293">
        <v>21298745.488500003</v>
      </c>
      <c r="BW16" s="305">
        <v>1.100304672859262</v>
      </c>
      <c r="BX16" s="305">
        <f t="shared" si="65"/>
        <v>0.39279072513830626</v>
      </c>
      <c r="BY16" s="293">
        <f t="shared" si="101"/>
        <v>23700279.210100003</v>
      </c>
      <c r="BZ16" s="305">
        <f t="shared" si="101"/>
        <v>1.1618369851162706</v>
      </c>
      <c r="CA16" s="305">
        <f t="shared" si="66"/>
        <v>5.5922976403535829E-2</v>
      </c>
      <c r="CB16" s="306">
        <f t="shared" si="67"/>
        <v>5.8816604610608536</v>
      </c>
      <c r="CC16" s="265">
        <f t="shared" si="68"/>
        <v>0.13722452261698481</v>
      </c>
      <c r="CD16" s="15"/>
      <c r="CE16" s="22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22"/>
      <c r="CS16" s="15"/>
      <c r="CT16" s="15"/>
      <c r="CU16" s="15"/>
      <c r="CV16" s="258"/>
      <c r="CW16" s="23"/>
      <c r="CX16" s="258"/>
      <c r="CY16" s="23"/>
      <c r="CZ16" s="23"/>
      <c r="DA16" s="15"/>
      <c r="DB16" s="22"/>
      <c r="DC16" s="15"/>
      <c r="DD16" s="15"/>
      <c r="DE16" s="15"/>
      <c r="DF16" s="15"/>
      <c r="DG16" s="23"/>
      <c r="DH16" s="15"/>
      <c r="DI16" s="15"/>
      <c r="DJ16" s="15"/>
      <c r="DK16" s="22"/>
      <c r="DL16" s="15"/>
      <c r="DM16" s="15"/>
      <c r="DN16" s="24"/>
      <c r="DO16" s="16"/>
      <c r="DP16" s="16"/>
      <c r="DQ16" s="16"/>
      <c r="DR16" s="16"/>
      <c r="DS16" s="15"/>
      <c r="DT16" s="15"/>
      <c r="DU16" s="15"/>
      <c r="DV16" s="15"/>
      <c r="DW16" s="15"/>
      <c r="DX16" s="22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390"/>
      <c r="EK16" s="319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390"/>
      <c r="FA16" s="319"/>
      <c r="FB16" s="15"/>
      <c r="FC16" s="193">
        <f t="shared" si="82"/>
        <v>11</v>
      </c>
      <c r="FD16" s="317"/>
      <c r="FE16" s="318" t="s">
        <v>231</v>
      </c>
      <c r="FF16" s="200">
        <v>67492.166500000007</v>
      </c>
      <c r="FG16" s="200">
        <v>180381.26</v>
      </c>
      <c r="FH16" s="200">
        <v>525457.9</v>
      </c>
      <c r="FI16" s="201">
        <f t="shared" si="29"/>
        <v>773331.32650000008</v>
      </c>
      <c r="FJ16" s="200">
        <v>67492.166500000007</v>
      </c>
      <c r="FK16" s="200">
        <v>180381.26</v>
      </c>
      <c r="FL16" s="200">
        <v>525457.9</v>
      </c>
      <c r="FM16" s="200">
        <v>773331.32650000008</v>
      </c>
      <c r="FN16" s="200">
        <v>773331.32650000008</v>
      </c>
      <c r="FO16" s="23"/>
      <c r="FP16" s="319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22"/>
      <c r="GD16" s="15"/>
      <c r="GE16" s="15"/>
      <c r="GF16" s="15"/>
      <c r="GG16" s="254"/>
      <c r="GH16" s="254"/>
      <c r="GI16" s="254"/>
      <c r="GJ16" s="254"/>
      <c r="GK16" s="254"/>
      <c r="GL16" s="254"/>
      <c r="GM16" s="254"/>
      <c r="GN16" s="254"/>
      <c r="GO16" s="15"/>
      <c r="GP16" s="22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22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22"/>
      <c r="HQ16" s="15"/>
      <c r="HR16" s="15"/>
      <c r="HS16" s="193">
        <v>11</v>
      </c>
      <c r="HT16" s="216">
        <v>11</v>
      </c>
      <c r="HU16" s="216">
        <v>10</v>
      </c>
      <c r="HV16" s="216">
        <v>10</v>
      </c>
      <c r="HW16" s="217">
        <v>77639360</v>
      </c>
      <c r="HX16" s="217">
        <v>82452622</v>
      </c>
      <c r="HY16" s="219">
        <f t="shared" si="5"/>
        <v>1</v>
      </c>
      <c r="HZ16" s="219">
        <f t="shared" si="6"/>
        <v>1.0619951272138255</v>
      </c>
      <c r="IA16" s="220">
        <v>0</v>
      </c>
      <c r="IB16" s="220">
        <v>0.9</v>
      </c>
      <c r="IC16" s="220">
        <v>0.1</v>
      </c>
      <c r="ID16" s="15"/>
      <c r="IE16" s="22"/>
      <c r="IF16" s="15"/>
      <c r="IG16" s="225">
        <v>11</v>
      </c>
      <c r="IH16" s="226">
        <v>11</v>
      </c>
      <c r="II16" s="222">
        <f t="shared" si="7"/>
        <v>1.0619951272138255</v>
      </c>
      <c r="IJ16" s="200">
        <v>14534.369999999999</v>
      </c>
      <c r="IK16" s="201">
        <f t="shared" si="30"/>
        <v>15435.430117122807</v>
      </c>
      <c r="IL16" s="200">
        <v>7959821</v>
      </c>
      <c r="IM16" s="201">
        <v>9047871</v>
      </c>
      <c r="IN16" s="200">
        <v>3581455.9056000002</v>
      </c>
      <c r="IO16" s="201">
        <v>3959677</v>
      </c>
      <c r="IP16" s="200">
        <f t="shared" si="31"/>
        <v>3595990.2756000003</v>
      </c>
      <c r="IQ16" s="200">
        <f t="shared" si="31"/>
        <v>3975112.4301171228</v>
      </c>
      <c r="IR16" s="223"/>
      <c r="IS16" s="224"/>
      <c r="IT16" s="223"/>
      <c r="IU16" s="225">
        <v>11</v>
      </c>
      <c r="IV16" s="226">
        <v>11</v>
      </c>
      <c r="IW16" s="227">
        <f t="shared" si="8"/>
        <v>1</v>
      </c>
      <c r="IX16" s="228">
        <f t="shared" si="8"/>
        <v>1.0619951272138255</v>
      </c>
      <c r="IY16" s="200">
        <v>1547459.7735376612</v>
      </c>
      <c r="IZ16" s="201">
        <f t="shared" si="69"/>
        <v>1643394.7390564061</v>
      </c>
      <c r="JA16" s="200">
        <v>86419.135000000009</v>
      </c>
      <c r="JB16" s="201">
        <f t="shared" si="32"/>
        <v>91776.700268033776</v>
      </c>
      <c r="JC16" s="200">
        <v>754442.39146233897</v>
      </c>
      <c r="JD16" s="201">
        <f t="shared" si="33"/>
        <v>754442.39146233897</v>
      </c>
      <c r="JE16" s="200">
        <v>843204</v>
      </c>
      <c r="JF16" s="201">
        <v>843204</v>
      </c>
      <c r="JG16" s="200">
        <v>158470.04800000001</v>
      </c>
      <c r="JH16" s="201">
        <f t="shared" si="34"/>
        <v>168294.41878534105</v>
      </c>
      <c r="JI16" s="200">
        <v>70752.839833333346</v>
      </c>
      <c r="JJ16" s="201">
        <f t="shared" si="35"/>
        <v>75139.171139540267</v>
      </c>
      <c r="JK16" s="200">
        <v>140928.4</v>
      </c>
      <c r="JL16" s="201">
        <f t="shared" si="36"/>
        <v>149665.27408604088</v>
      </c>
      <c r="JM16" s="200">
        <v>319614.11399999994</v>
      </c>
      <c r="JN16" s="201">
        <f t="shared" si="37"/>
        <v>339428.63165676408</v>
      </c>
      <c r="JO16" s="200">
        <f t="shared" si="38"/>
        <v>3921290.7018333334</v>
      </c>
      <c r="JP16" s="200">
        <f t="shared" si="38"/>
        <v>4065345.3264544653</v>
      </c>
      <c r="JQ16" s="229">
        <f t="shared" si="9"/>
        <v>4.9305227994501681</v>
      </c>
      <c r="JR16" s="15"/>
      <c r="JS16" s="22"/>
      <c r="JT16" s="15"/>
      <c r="JU16" s="193">
        <v>11</v>
      </c>
      <c r="JV16" s="216">
        <v>11</v>
      </c>
      <c r="JW16" s="17">
        <f t="shared" si="10"/>
        <v>10</v>
      </c>
      <c r="JX16" s="17">
        <f t="shared" si="39"/>
        <v>10</v>
      </c>
      <c r="JY16" s="199">
        <f t="shared" si="11"/>
        <v>82452622</v>
      </c>
      <c r="JZ16" s="199">
        <f t="shared" si="12"/>
        <v>83181678.936179131</v>
      </c>
      <c r="KA16" s="230">
        <f t="shared" si="40"/>
        <v>1</v>
      </c>
      <c r="KB16" s="230">
        <f t="shared" si="41"/>
        <v>1.0088421316204976</v>
      </c>
      <c r="KC16" s="230">
        <f t="shared" si="42"/>
        <v>1.2320417687343483</v>
      </c>
      <c r="KD16" s="216" t="s">
        <v>254</v>
      </c>
      <c r="KE16" s="231"/>
      <c r="KF16" s="232"/>
      <c r="KG16" s="231"/>
      <c r="KH16" s="193">
        <v>11</v>
      </c>
      <c r="KI16" s="216">
        <v>11</v>
      </c>
      <c r="KJ16" s="233" t="str">
        <f t="shared" si="13"/>
        <v>Q3</v>
      </c>
      <c r="KK16" s="234">
        <f t="shared" si="14"/>
        <v>1.2320417687343483</v>
      </c>
      <c r="KL16" s="200">
        <f t="shared" si="43"/>
        <v>15435.430117122807</v>
      </c>
      <c r="KM16" s="200">
        <f t="shared" si="44"/>
        <v>19017.094622675413</v>
      </c>
      <c r="KN16" s="200">
        <f t="shared" si="15"/>
        <v>9047871</v>
      </c>
      <c r="KO16" s="200">
        <f t="shared" si="16"/>
        <v>9308600.9040201493</v>
      </c>
      <c r="KP16" s="200">
        <f t="shared" si="17"/>
        <v>3959677</v>
      </c>
      <c r="KQ16" s="200">
        <f t="shared" si="18"/>
        <v>3920281.3473805529</v>
      </c>
      <c r="KR16" s="200">
        <v>0</v>
      </c>
      <c r="KS16" s="200">
        <f t="shared" si="45"/>
        <v>186645.08633669635</v>
      </c>
      <c r="KT16" s="200">
        <f t="shared" si="19"/>
        <v>3975112.4301171228</v>
      </c>
      <c r="KU16" s="200">
        <f t="shared" si="19"/>
        <v>3939298.4420032282</v>
      </c>
      <c r="KV16" s="235"/>
      <c r="KW16" s="232"/>
      <c r="KX16" s="231"/>
      <c r="KY16" s="276">
        <f t="shared" si="70"/>
        <v>11</v>
      </c>
      <c r="KZ16" s="277">
        <v>10</v>
      </c>
      <c r="LA16" s="321">
        <f t="shared" si="71"/>
        <v>1</v>
      </c>
      <c r="LB16" s="321">
        <f t="shared" si="71"/>
        <v>1.0088421316204976</v>
      </c>
      <c r="LC16" s="322">
        <v>97.871738014620576</v>
      </c>
      <c r="LD16" s="253">
        <f t="shared" si="72"/>
        <v>1456845.9090655332</v>
      </c>
      <c r="LE16" s="322">
        <v>97.871738014620576</v>
      </c>
      <c r="LF16" s="253">
        <f t="shared" si="46"/>
        <v>168448.21421651461</v>
      </c>
      <c r="LG16" s="322">
        <v>97.871738014620576</v>
      </c>
      <c r="LH16" s="253">
        <f t="shared" si="47"/>
        <v>755169.39878285397</v>
      </c>
      <c r="LI16" s="322">
        <v>113.283800212451</v>
      </c>
      <c r="LJ16" s="253">
        <f t="shared" si="48"/>
        <v>689237.00763112342</v>
      </c>
      <c r="LK16" s="322">
        <v>114.530871148214</v>
      </c>
      <c r="LL16" s="253">
        <f t="shared" si="49"/>
        <v>79040.870905930715</v>
      </c>
      <c r="LM16" s="322">
        <v>133.31173389491801</v>
      </c>
      <c r="LN16" s="253">
        <f t="shared" si="50"/>
        <v>77560.085844100584</v>
      </c>
      <c r="LO16" s="322">
        <v>103.218284594742</v>
      </c>
      <c r="LP16" s="253">
        <f t="shared" si="51"/>
        <v>84361.274492009004</v>
      </c>
      <c r="LQ16" s="322">
        <v>109.79963570127499</v>
      </c>
      <c r="LR16" s="253">
        <f t="shared" si="52"/>
        <v>420909.53669543634</v>
      </c>
      <c r="LS16" s="256">
        <f t="shared" si="53"/>
        <v>3034966.9636871768</v>
      </c>
      <c r="LT16" s="256">
        <f t="shared" si="73"/>
        <v>3731572.2976335017</v>
      </c>
      <c r="LU16" s="23"/>
      <c r="LV16" s="244"/>
      <c r="LW16" s="15"/>
      <c r="LX16" s="193">
        <v>11</v>
      </c>
      <c r="LY16" s="245">
        <v>11</v>
      </c>
      <c r="LZ16" s="200">
        <f t="shared" si="20"/>
        <v>3595990.2756000003</v>
      </c>
      <c r="MA16" s="200">
        <f t="shared" si="20"/>
        <v>3975112.4301171228</v>
      </c>
      <c r="MB16" s="201">
        <f t="shared" si="21"/>
        <v>3939298.4420032282</v>
      </c>
      <c r="MC16" s="200">
        <f t="shared" si="22"/>
        <v>3921290.7018333334</v>
      </c>
      <c r="MD16" s="200">
        <f t="shared" si="22"/>
        <v>4065345.3264544653</v>
      </c>
      <c r="ME16" s="201">
        <f t="shared" si="54"/>
        <v>5008675.246520876</v>
      </c>
      <c r="MF16" s="200">
        <f t="shared" si="55"/>
        <v>-325300.42623333307</v>
      </c>
      <c r="MG16" s="200">
        <f t="shared" si="55"/>
        <v>-90232.896337342449</v>
      </c>
      <c r="MH16" s="200">
        <f t="shared" si="55"/>
        <v>-1069376.8045176477</v>
      </c>
      <c r="MI16" s="15"/>
      <c r="MJ16" s="22"/>
      <c r="MK16" s="15"/>
      <c r="ML16" s="15"/>
      <c r="MM16" s="15"/>
      <c r="MN16" s="548"/>
      <c r="MO16" s="15"/>
      <c r="MP16" s="22"/>
      <c r="MQ16" s="15"/>
      <c r="MR16" s="247">
        <f t="shared" si="83"/>
        <v>10</v>
      </c>
      <c r="MS16" s="257" t="s">
        <v>47</v>
      </c>
      <c r="MT16" s="256">
        <f t="shared" si="111"/>
        <v>23349083.540678918</v>
      </c>
      <c r="MU16" s="325">
        <f t="shared" si="112"/>
        <v>1.0863302903589933</v>
      </c>
      <c r="MV16" s="15"/>
      <c r="MW16" s="250">
        <f t="shared" si="113"/>
        <v>23349083.540678918</v>
      </c>
      <c r="MX16" s="325">
        <f t="shared" si="114"/>
        <v>1.0863302903589933</v>
      </c>
      <c r="MY16" s="15"/>
      <c r="MZ16" s="22"/>
      <c r="NA16" s="15"/>
      <c r="NB16" s="247">
        <f t="shared" si="84"/>
        <v>10</v>
      </c>
      <c r="NC16" s="257" t="str">
        <f t="shared" si="58"/>
        <v>Overhead Labour</v>
      </c>
      <c r="ND16" s="256">
        <v>17536547.113235682</v>
      </c>
      <c r="NE16" s="256">
        <f t="shared" si="115"/>
        <v>23349083.540678918</v>
      </c>
      <c r="NF16" s="256">
        <f t="shared" si="75"/>
        <v>5812536.4274432361</v>
      </c>
      <c r="NG16" s="262">
        <f t="shared" si="76"/>
        <v>0.331452730683581</v>
      </c>
      <c r="NH16" s="15"/>
      <c r="NI16" s="22"/>
      <c r="NJ16" s="15"/>
    </row>
    <row r="17" spans="1:374" x14ac:dyDescent="0.3">
      <c r="A17" s="15"/>
      <c r="B17" s="131">
        <f t="shared" si="77"/>
        <v>12</v>
      </c>
      <c r="C17" s="248"/>
      <c r="D17" s="15" t="s">
        <v>48</v>
      </c>
      <c r="E17" s="249"/>
      <c r="F17" s="250">
        <f>DR12</f>
        <v>23700279.210100003</v>
      </c>
      <c r="G17" s="251">
        <f t="shared" si="104"/>
        <v>1.1618369851162706</v>
      </c>
      <c r="H17" s="250">
        <f>DV12</f>
        <v>19267068.75</v>
      </c>
      <c r="I17" s="252">
        <f t="shared" si="105"/>
        <v>0.94068449012500044</v>
      </c>
      <c r="J17" s="253">
        <f t="shared" si="59"/>
        <v>-4433210.4601000026</v>
      </c>
      <c r="K17" s="250">
        <f>JF26</f>
        <v>20167799.049999997</v>
      </c>
      <c r="L17" s="252">
        <f t="shared" si="106"/>
        <v>0.9466158385721426</v>
      </c>
      <c r="M17" s="253">
        <f t="shared" si="60"/>
        <v>900730.29999999702</v>
      </c>
      <c r="N17" s="250">
        <f>LJ27</f>
        <v>22476369.306504369</v>
      </c>
      <c r="O17" s="252">
        <f t="shared" si="107"/>
        <v>1.0457267306621187</v>
      </c>
      <c r="P17" s="253">
        <f t="shared" si="61"/>
        <v>2308570.2565043718</v>
      </c>
      <c r="Q17" s="250">
        <f t="shared" si="62"/>
        <v>-1223909.9035956338</v>
      </c>
      <c r="R17" s="254">
        <f t="shared" si="63"/>
        <v>-9.9936786263119526E-2</v>
      </c>
      <c r="S17" s="15"/>
      <c r="T17" s="22"/>
      <c r="U17" s="15"/>
      <c r="V17" s="186"/>
      <c r="W17" s="187" t="s">
        <v>28</v>
      </c>
      <c r="X17" s="188"/>
      <c r="Y17" s="189"/>
      <c r="Z17" s="189"/>
      <c r="AA17" s="189"/>
      <c r="AB17" s="190"/>
      <c r="AC17" s="22"/>
      <c r="AD17" s="15"/>
      <c r="AE17" s="326">
        <f t="shared" si="78"/>
        <v>11</v>
      </c>
      <c r="AF17" s="327" t="s">
        <v>192</v>
      </c>
      <c r="AG17" s="385">
        <f>IZ26/AG15</f>
        <v>20.074939982147011</v>
      </c>
      <c r="AH17" s="385">
        <f>JB26/AH15</f>
        <v>17.777017637765898</v>
      </c>
      <c r="AI17" s="385">
        <f>JD26/AI15</f>
        <v>32.621424604533523</v>
      </c>
      <c r="AJ17" s="15"/>
      <c r="AK17" s="374"/>
      <c r="AL17" s="15"/>
      <c r="AM17" s="247">
        <f t="shared" ref="AM17:AM20" si="117">AM16+1</f>
        <v>12</v>
      </c>
      <c r="AN17" s="16"/>
      <c r="AO17" s="15"/>
      <c r="AP17" s="15" t="s">
        <v>232</v>
      </c>
      <c r="AQ17" s="249"/>
      <c r="AR17" s="259">
        <v>1216501.406</v>
      </c>
      <c r="AS17" s="260">
        <v>0.11862746567938538</v>
      </c>
      <c r="AT17" s="261"/>
      <c r="AU17" s="259">
        <v>2361150.2250000001</v>
      </c>
      <c r="AV17" s="260">
        <v>0.2187914565748014</v>
      </c>
      <c r="AW17" s="262">
        <f t="shared" si="94"/>
        <v>0.84435750457764458</v>
      </c>
      <c r="AX17" s="261"/>
      <c r="AY17" s="259">
        <v>2483160.2930935998</v>
      </c>
      <c r="AZ17" s="260">
        <v>0.19247263373122833</v>
      </c>
      <c r="BA17" s="262">
        <f t="shared" si="95"/>
        <v>-0.12029182151623485</v>
      </c>
      <c r="BB17" s="261"/>
      <c r="BC17" s="259">
        <v>3556357.1057280144</v>
      </c>
      <c r="BD17" s="260">
        <v>0.24182856533648778</v>
      </c>
      <c r="BE17" s="262">
        <f t="shared" si="96"/>
        <v>0.25643090473932428</v>
      </c>
      <c r="BF17" s="261"/>
      <c r="BG17" s="259">
        <v>3747904.7313999999</v>
      </c>
      <c r="BH17" s="260">
        <v>0.24663086321723002</v>
      </c>
      <c r="BI17" s="262">
        <f t="shared" si="97"/>
        <v>1.9858273872898957E-2</v>
      </c>
      <c r="BJ17" s="261"/>
      <c r="BK17" s="259">
        <v>4022436.6702577379</v>
      </c>
      <c r="BL17" s="260">
        <v>0.23912744990636886</v>
      </c>
      <c r="BM17" s="262">
        <f t="shared" si="98"/>
        <v>-3.0423659119468094E-2</v>
      </c>
      <c r="BN17" s="261"/>
      <c r="BO17" s="25">
        <v>5745533.5202000001</v>
      </c>
      <c r="BP17" s="260">
        <v>0.30976719562421123</v>
      </c>
      <c r="BQ17" s="262">
        <f t="shared" si="99"/>
        <v>0.29540626032478334</v>
      </c>
      <c r="BR17" s="261"/>
      <c r="BS17" s="15">
        <v>6723403</v>
      </c>
      <c r="BT17" s="15">
        <v>0.34</v>
      </c>
      <c r="BU17" s="15">
        <f t="shared" si="100"/>
        <v>9.759847008611322E-2</v>
      </c>
      <c r="BV17" s="250">
        <v>7155288.9644999998</v>
      </c>
      <c r="BW17" s="263">
        <v>0.36964608490901918</v>
      </c>
      <c r="BX17" s="263">
        <f t="shared" si="65"/>
        <v>8.7194367379468174E-2</v>
      </c>
      <c r="BY17" s="250">
        <f>F18+F19</f>
        <v>8029824.328999999</v>
      </c>
      <c r="BZ17" s="263">
        <f>G18+G19</f>
        <v>0.39363869120338835</v>
      </c>
      <c r="CA17" s="263">
        <f t="shared" si="66"/>
        <v>6.4906967160965445E-2</v>
      </c>
      <c r="CB17" s="264">
        <f t="shared" si="67"/>
        <v>5.6007521975687702</v>
      </c>
      <c r="CC17" s="265">
        <f t="shared" si="68"/>
        <v>0.13406921635294289</v>
      </c>
      <c r="CD17" s="15"/>
      <c r="CE17" s="22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22"/>
      <c r="CS17" s="15"/>
      <c r="CT17" s="15"/>
      <c r="CU17" s="15"/>
      <c r="CV17" s="15"/>
      <c r="CW17" s="15"/>
      <c r="CX17" s="15"/>
      <c r="CY17" s="15"/>
      <c r="CZ17" s="15"/>
      <c r="DA17" s="15"/>
      <c r="DB17" s="22"/>
      <c r="DC17" s="15"/>
      <c r="DD17" s="15"/>
      <c r="DE17" s="15"/>
      <c r="DF17" s="15"/>
      <c r="DG17" s="23"/>
      <c r="DH17" s="15"/>
      <c r="DI17" s="15"/>
      <c r="DJ17" s="15"/>
      <c r="DK17" s="22"/>
      <c r="DL17" s="15"/>
      <c r="DM17" s="15"/>
      <c r="DN17" s="24"/>
      <c r="DO17" s="16"/>
      <c r="DP17" s="16"/>
      <c r="DQ17" s="16"/>
      <c r="DR17" s="16"/>
      <c r="DS17" s="15"/>
      <c r="DT17" s="15"/>
      <c r="DU17" s="15"/>
      <c r="DV17" s="15"/>
      <c r="DW17" s="15"/>
      <c r="DX17" s="22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319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319"/>
      <c r="FB17" s="15"/>
      <c r="FC17" s="247">
        <f t="shared" si="82"/>
        <v>12</v>
      </c>
      <c r="FD17" s="272"/>
      <c r="FE17" s="273" t="s">
        <v>233</v>
      </c>
      <c r="FF17" s="256">
        <v>21130.769999999997</v>
      </c>
      <c r="FG17" s="256">
        <v>44331.33</v>
      </c>
      <c r="FH17" s="256">
        <v>143945.10999999999</v>
      </c>
      <c r="FI17" s="253">
        <f t="shared" si="29"/>
        <v>209407.20999999996</v>
      </c>
      <c r="FJ17" s="256">
        <v>21130.769999999997</v>
      </c>
      <c r="FK17" s="256">
        <v>44331.33</v>
      </c>
      <c r="FL17" s="256">
        <v>143945.10999999999</v>
      </c>
      <c r="FM17" s="256">
        <v>209407.21</v>
      </c>
      <c r="FN17" s="256">
        <v>209407.21</v>
      </c>
      <c r="FO17" s="23"/>
      <c r="FP17" s="319"/>
      <c r="FQ17" s="15"/>
      <c r="FR17" s="389"/>
      <c r="FS17" s="190"/>
      <c r="FT17" s="190"/>
      <c r="FU17" s="190"/>
      <c r="FV17" s="190"/>
      <c r="FW17" s="190"/>
      <c r="FX17" s="190"/>
      <c r="FY17" s="190"/>
      <c r="FZ17" s="190"/>
      <c r="GA17" s="190"/>
      <c r="GB17" s="15"/>
      <c r="GC17" s="22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22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22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22"/>
      <c r="HQ17" s="15"/>
      <c r="HR17" s="15"/>
      <c r="HS17" s="247">
        <v>12</v>
      </c>
      <c r="HT17" s="231">
        <v>12</v>
      </c>
      <c r="HU17" s="231">
        <v>10</v>
      </c>
      <c r="HV17" s="231">
        <v>9</v>
      </c>
      <c r="HW17" s="258">
        <v>89142364</v>
      </c>
      <c r="HX17" s="258">
        <v>79150249</v>
      </c>
      <c r="HY17" s="252">
        <f t="shared" si="5"/>
        <v>0.9</v>
      </c>
      <c r="HZ17" s="252">
        <f t="shared" si="6"/>
        <v>0.88790834624937698</v>
      </c>
      <c r="IA17" s="254">
        <v>0</v>
      </c>
      <c r="IB17" s="254">
        <v>1</v>
      </c>
      <c r="IC17" s="254">
        <v>0</v>
      </c>
      <c r="ID17" s="15"/>
      <c r="IE17" s="22"/>
      <c r="IF17" s="15"/>
      <c r="IG17" s="276">
        <v>12</v>
      </c>
      <c r="IH17" s="277">
        <v>12</v>
      </c>
      <c r="II17" s="251">
        <f t="shared" si="7"/>
        <v>0.88790834624937698</v>
      </c>
      <c r="IJ17" s="256">
        <v>679.43000000000006</v>
      </c>
      <c r="IK17" s="253">
        <f t="shared" si="30"/>
        <v>603.27156769221426</v>
      </c>
      <c r="IL17" s="256">
        <v>9756341</v>
      </c>
      <c r="IM17" s="253">
        <v>8672544</v>
      </c>
      <c r="IN17" s="256">
        <v>4416132.4145</v>
      </c>
      <c r="IO17" s="253">
        <v>3792034</v>
      </c>
      <c r="IP17" s="256">
        <f t="shared" si="31"/>
        <v>4416811.8444999997</v>
      </c>
      <c r="IQ17" s="256">
        <f t="shared" si="31"/>
        <v>3792637.271567692</v>
      </c>
      <c r="IR17" s="223"/>
      <c r="IS17" s="224"/>
      <c r="IT17" s="223"/>
      <c r="IU17" s="276">
        <v>12</v>
      </c>
      <c r="IV17" s="277">
        <v>12</v>
      </c>
      <c r="IW17" s="278">
        <f t="shared" si="8"/>
        <v>0.9</v>
      </c>
      <c r="IX17" s="279">
        <f t="shared" si="8"/>
        <v>0.88790834624937698</v>
      </c>
      <c r="IY17" s="256">
        <v>1309114.6125147364</v>
      </c>
      <c r="IZ17" s="253">
        <f t="shared" si="69"/>
        <v>1162373.7906488534</v>
      </c>
      <c r="JA17" s="256">
        <v>31255.374</v>
      </c>
      <c r="JB17" s="253">
        <f t="shared" si="32"/>
        <v>27751.907439745773</v>
      </c>
      <c r="JC17" s="256">
        <v>614653.55348526384</v>
      </c>
      <c r="JD17" s="253">
        <f t="shared" si="33"/>
        <v>553188.19813673745</v>
      </c>
      <c r="JE17" s="256">
        <v>960078.1</v>
      </c>
      <c r="JF17" s="253">
        <v>840154.6</v>
      </c>
      <c r="JG17" s="256">
        <v>81132.927999999985</v>
      </c>
      <c r="JH17" s="253">
        <f t="shared" si="34"/>
        <v>72038.603926849755</v>
      </c>
      <c r="JI17" s="256">
        <v>45385.608</v>
      </c>
      <c r="JJ17" s="253">
        <f t="shared" si="35"/>
        <v>40298.260142802494</v>
      </c>
      <c r="JK17" s="256">
        <v>74330.38</v>
      </c>
      <c r="JL17" s="253">
        <f t="shared" si="36"/>
        <v>65998.564781887777</v>
      </c>
      <c r="JM17" s="256">
        <v>416307.69659999997</v>
      </c>
      <c r="JN17" s="253">
        <f t="shared" si="37"/>
        <v>369643.07841899333</v>
      </c>
      <c r="JO17" s="256">
        <f t="shared" si="38"/>
        <v>3532258.2525999998</v>
      </c>
      <c r="JP17" s="256">
        <f t="shared" si="38"/>
        <v>3131447.0034958702</v>
      </c>
      <c r="JQ17" s="280">
        <f t="shared" si="9"/>
        <v>3.9563324728086076</v>
      </c>
      <c r="JR17" s="15"/>
      <c r="JS17" s="22"/>
      <c r="JT17" s="15"/>
      <c r="JU17" s="247">
        <v>12</v>
      </c>
      <c r="JV17" s="231">
        <v>12</v>
      </c>
      <c r="JW17" s="15">
        <f t="shared" si="10"/>
        <v>9</v>
      </c>
      <c r="JX17" s="15">
        <f t="shared" si="39"/>
        <v>9</v>
      </c>
      <c r="JY17" s="281">
        <f t="shared" si="11"/>
        <v>79150249</v>
      </c>
      <c r="JZ17" s="281">
        <f t="shared" si="12"/>
        <v>79850105.919453159</v>
      </c>
      <c r="KA17" s="282">
        <f t="shared" si="40"/>
        <v>1</v>
      </c>
      <c r="KB17" s="282">
        <f t="shared" si="41"/>
        <v>1.0088421316204976</v>
      </c>
      <c r="KC17" s="282">
        <f t="shared" si="42"/>
        <v>1.2216023908201599</v>
      </c>
      <c r="KD17" s="231" t="s">
        <v>254</v>
      </c>
      <c r="KE17" s="231"/>
      <c r="KF17" s="232"/>
      <c r="KG17" s="231"/>
      <c r="KH17" s="247">
        <v>12</v>
      </c>
      <c r="KI17" s="231">
        <v>12</v>
      </c>
      <c r="KJ17" s="346" t="str">
        <f t="shared" si="13"/>
        <v>Q3</v>
      </c>
      <c r="KK17" s="284">
        <f t="shared" si="14"/>
        <v>1.2216023908201599</v>
      </c>
      <c r="KL17" s="270">
        <f t="shared" si="43"/>
        <v>603.27156769221426</v>
      </c>
      <c r="KM17" s="270">
        <f t="shared" si="44"/>
        <v>736.95798940663485</v>
      </c>
      <c r="KN17" s="270">
        <f t="shared" si="15"/>
        <v>8672544</v>
      </c>
      <c r="KO17" s="270">
        <f t="shared" si="16"/>
        <v>8935775.0126468968</v>
      </c>
      <c r="KP17" s="270">
        <f t="shared" si="17"/>
        <v>3792034</v>
      </c>
      <c r="KQ17" s="270">
        <f t="shared" si="18"/>
        <v>3763267.1620221641</v>
      </c>
      <c r="KR17" s="270">
        <v>0</v>
      </c>
      <c r="KS17" s="270">
        <f t="shared" si="45"/>
        <v>179169.62129083066</v>
      </c>
      <c r="KT17" s="270">
        <f t="shared" si="19"/>
        <v>3792637.271567692</v>
      </c>
      <c r="KU17" s="270">
        <f t="shared" si="19"/>
        <v>3764004.1200115709</v>
      </c>
      <c r="KV17" s="235"/>
      <c r="KW17" s="232"/>
      <c r="KX17" s="231"/>
      <c r="KY17" s="285">
        <f t="shared" si="70"/>
        <v>12</v>
      </c>
      <c r="KZ17" s="286">
        <v>11</v>
      </c>
      <c r="LA17" s="287">
        <f t="shared" si="71"/>
        <v>1</v>
      </c>
      <c r="LB17" s="287">
        <f t="shared" si="71"/>
        <v>1.0088421316204976</v>
      </c>
      <c r="LC17" s="288">
        <v>97.871738014620576</v>
      </c>
      <c r="LD17" s="201">
        <f t="shared" si="72"/>
        <v>2157636.7258657259</v>
      </c>
      <c r="LE17" s="288">
        <v>97.871738014620576</v>
      </c>
      <c r="LF17" s="201">
        <f t="shared" si="46"/>
        <v>120494.95740188315</v>
      </c>
      <c r="LG17" s="288">
        <v>97.871738014620576</v>
      </c>
      <c r="LH17" s="201">
        <f t="shared" si="47"/>
        <v>981836.7991278898</v>
      </c>
      <c r="LI17" s="288">
        <v>113.283800212451</v>
      </c>
      <c r="LJ17" s="201">
        <f t="shared" si="48"/>
        <v>944241.46411550196</v>
      </c>
      <c r="LK17" s="288">
        <v>114.530871148214</v>
      </c>
      <c r="LL17" s="201">
        <f t="shared" si="49"/>
        <v>186185.57952638032</v>
      </c>
      <c r="LM17" s="288">
        <v>133.31173389491801</v>
      </c>
      <c r="LN17" s="201">
        <f t="shared" si="50"/>
        <v>87851.45008604553</v>
      </c>
      <c r="LO17" s="288">
        <v>103.218284594742</v>
      </c>
      <c r="LP17" s="201">
        <f t="shared" si="51"/>
        <v>157949.14667250757</v>
      </c>
      <c r="LQ17" s="288">
        <v>109.79963570127499</v>
      </c>
      <c r="LR17" s="289">
        <f t="shared" si="52"/>
        <v>372479.12372494087</v>
      </c>
      <c r="LS17" s="290">
        <f t="shared" si="53"/>
        <v>4065345.3264544653</v>
      </c>
      <c r="LT17" s="290">
        <f t="shared" si="73"/>
        <v>5008675.246520876</v>
      </c>
      <c r="LU17" s="23"/>
      <c r="LV17" s="244"/>
      <c r="LW17" s="15"/>
      <c r="LX17" s="247">
        <v>12</v>
      </c>
      <c r="LY17" s="291">
        <v>12</v>
      </c>
      <c r="LZ17" s="256">
        <f t="shared" si="20"/>
        <v>4416811.8444999997</v>
      </c>
      <c r="MA17" s="256">
        <f t="shared" si="20"/>
        <v>3792637.271567692</v>
      </c>
      <c r="MB17" s="253">
        <f t="shared" si="21"/>
        <v>3764004.1200115709</v>
      </c>
      <c r="MC17" s="256">
        <f t="shared" si="22"/>
        <v>3532258.2525999998</v>
      </c>
      <c r="MD17" s="256">
        <f t="shared" si="22"/>
        <v>3131447.0034958702</v>
      </c>
      <c r="ME17" s="253">
        <f t="shared" si="54"/>
        <v>3825383.1461971807</v>
      </c>
      <c r="MF17" s="256">
        <f t="shared" si="55"/>
        <v>884553.59189999988</v>
      </c>
      <c r="MG17" s="256">
        <f t="shared" si="55"/>
        <v>661190.26807182189</v>
      </c>
      <c r="MH17" s="256">
        <f t="shared" si="55"/>
        <v>-61379.026185609866</v>
      </c>
      <c r="MI17" s="15"/>
      <c r="MJ17" s="22"/>
      <c r="MK17" s="15"/>
      <c r="ML17" s="15"/>
      <c r="MM17" s="15"/>
      <c r="MN17" s="15"/>
      <c r="MO17" s="15"/>
      <c r="MP17" s="22"/>
      <c r="MQ17" s="15"/>
      <c r="MR17" s="193">
        <f t="shared" si="83"/>
        <v>11</v>
      </c>
      <c r="MS17" s="299" t="s">
        <v>48</v>
      </c>
      <c r="MT17" s="200">
        <f t="shared" si="111"/>
        <v>22476369.306504369</v>
      </c>
      <c r="MU17" s="292">
        <f t="shared" si="112"/>
        <v>1.0457267306621187</v>
      </c>
      <c r="MV17" s="17"/>
      <c r="MW17" s="293">
        <f t="shared" si="113"/>
        <v>22476369.306504369</v>
      </c>
      <c r="MX17" s="292">
        <f t="shared" si="114"/>
        <v>1.0457267306621187</v>
      </c>
      <c r="MY17" s="15"/>
      <c r="MZ17" s="22"/>
      <c r="NA17" s="15"/>
      <c r="NB17" s="193">
        <f t="shared" si="84"/>
        <v>11</v>
      </c>
      <c r="NC17" s="299" t="str">
        <f t="shared" si="58"/>
        <v>Building</v>
      </c>
      <c r="ND17" s="200">
        <v>21138023.768511564</v>
      </c>
      <c r="NE17" s="200">
        <f t="shared" si="115"/>
        <v>22476369.306504369</v>
      </c>
      <c r="NF17" s="200">
        <f t="shared" si="75"/>
        <v>1338345.5379928052</v>
      </c>
      <c r="NG17" s="307">
        <f t="shared" si="76"/>
        <v>6.3314600865691281E-2</v>
      </c>
      <c r="NH17" s="15"/>
      <c r="NI17" s="22"/>
      <c r="NJ17" s="15"/>
    </row>
    <row r="18" spans="1:374" x14ac:dyDescent="0.3">
      <c r="A18" s="17"/>
      <c r="B18" s="177">
        <f t="shared" si="77"/>
        <v>13</v>
      </c>
      <c r="C18" s="295"/>
      <c r="D18" s="17" t="s">
        <v>51</v>
      </c>
      <c r="E18" s="196"/>
      <c r="F18" s="293">
        <f>EE9</f>
        <v>4890028.9389999993</v>
      </c>
      <c r="G18" s="222">
        <f t="shared" si="104"/>
        <v>0.23971939019173699</v>
      </c>
      <c r="H18" s="293">
        <f>EI9</f>
        <v>4913328.9389999993</v>
      </c>
      <c r="I18" s="219">
        <f t="shared" si="105"/>
        <v>0.23988559898607428</v>
      </c>
      <c r="J18" s="201">
        <f t="shared" si="59"/>
        <v>23300</v>
      </c>
      <c r="K18" s="293">
        <f>JL26</f>
        <v>5048265.453023877</v>
      </c>
      <c r="L18" s="219">
        <f t="shared" si="106"/>
        <v>0.23695039916361008</v>
      </c>
      <c r="M18" s="201">
        <f t="shared" si="60"/>
        <v>134936.51402387768</v>
      </c>
      <c r="N18" s="293">
        <f>LP27</f>
        <v>5325380.8198248437</v>
      </c>
      <c r="O18" s="219">
        <f t="shared" si="107"/>
        <v>0.2477665764565731</v>
      </c>
      <c r="P18" s="201">
        <f t="shared" si="61"/>
        <v>277115.36680096667</v>
      </c>
      <c r="Q18" s="293">
        <f t="shared" si="62"/>
        <v>435351.88082484435</v>
      </c>
      <c r="R18" s="220">
        <f t="shared" si="63"/>
        <v>3.3569192122504754E-2</v>
      </c>
      <c r="S18" s="15"/>
      <c r="T18" s="22"/>
      <c r="U18" s="15"/>
      <c r="V18" s="19">
        <f>V16+1</f>
        <v>9</v>
      </c>
      <c r="W18" s="255" t="s">
        <v>173</v>
      </c>
      <c r="X18" s="256">
        <f>SUMPRODUCT($MH$6:$MH$25,IA6:IA25)</f>
        <v>-3972640.5363753755</v>
      </c>
      <c r="Y18" s="256">
        <f>SUMPRODUCT($MH$6:$MH$25,IB6:IB25)</f>
        <v>-4783661.3748057997</v>
      </c>
      <c r="Z18" s="256">
        <f>SUMPRODUCT($MH$6:$MH$25,IC6:IC25)</f>
        <v>-6061242.3775025178</v>
      </c>
      <c r="AA18" s="256">
        <f>SUM(X18:Z18)</f>
        <v>-14817544.288683692</v>
      </c>
      <c r="AB18" s="256"/>
      <c r="AC18" s="22"/>
      <c r="AD18" s="15"/>
      <c r="AE18" s="296">
        <f t="shared" si="78"/>
        <v>12</v>
      </c>
      <c r="AF18" s="192" t="s">
        <v>28</v>
      </c>
      <c r="AG18" s="17"/>
      <c r="AH18" s="17"/>
      <c r="AI18" s="17"/>
      <c r="AJ18" s="15"/>
      <c r="AK18" s="374"/>
      <c r="AL18" s="15"/>
      <c r="AM18" s="391">
        <f t="shared" si="117"/>
        <v>13</v>
      </c>
      <c r="AN18" s="392"/>
      <c r="AO18" s="393"/>
      <c r="AP18" s="393" t="s">
        <v>52</v>
      </c>
      <c r="AQ18" s="394"/>
      <c r="AR18" s="395">
        <v>5928822.8260000004</v>
      </c>
      <c r="AS18" s="396">
        <v>0.57815077141840288</v>
      </c>
      <c r="AT18" s="397"/>
      <c r="AU18" s="395">
        <v>3792013.7597000003</v>
      </c>
      <c r="AV18" s="396">
        <v>0.35137968141626907</v>
      </c>
      <c r="AW18" s="398">
        <f t="shared" si="94"/>
        <v>-0.39223521132002692</v>
      </c>
      <c r="AX18" s="397"/>
      <c r="AY18" s="395">
        <v>5238845.7033359464</v>
      </c>
      <c r="AZ18" s="396">
        <v>0.40606900530629209</v>
      </c>
      <c r="BA18" s="398">
        <f t="shared" si="95"/>
        <v>0.15564167987628807</v>
      </c>
      <c r="BB18" s="397"/>
      <c r="BC18" s="395">
        <v>5407089.8699504221</v>
      </c>
      <c r="BD18" s="396">
        <v>0.36767645852816944</v>
      </c>
      <c r="BE18" s="398">
        <f t="shared" si="96"/>
        <v>-9.4546853555502741E-2</v>
      </c>
      <c r="BF18" s="397"/>
      <c r="BG18" s="395">
        <v>7543565.8774000006</v>
      </c>
      <c r="BH18" s="396">
        <v>0.49640433719995791</v>
      </c>
      <c r="BI18" s="398">
        <f t="shared" si="97"/>
        <v>0.3501118325255137</v>
      </c>
      <c r="BJ18" s="397"/>
      <c r="BK18" s="395">
        <v>8178976.4044999983</v>
      </c>
      <c r="BL18" s="396">
        <v>0.48622711326046231</v>
      </c>
      <c r="BM18" s="398">
        <f t="shared" si="98"/>
        <v>-2.050188359936933E-2</v>
      </c>
      <c r="BN18" s="397"/>
      <c r="BO18" s="395">
        <v>9693134.9169999994</v>
      </c>
      <c r="BP18" s="396">
        <v>0.52259989598697731</v>
      </c>
      <c r="BQ18" s="398">
        <f t="shared" si="99"/>
        <v>7.4806158962654967E-2</v>
      </c>
      <c r="BR18" s="397"/>
      <c r="BS18" s="393">
        <v>9228973</v>
      </c>
      <c r="BT18" s="393">
        <v>0.47</v>
      </c>
      <c r="BU18" s="393">
        <f t="shared" si="100"/>
        <v>-0.10065041419045384</v>
      </c>
      <c r="BV18" s="399">
        <v>10423908.153099999</v>
      </c>
      <c r="BW18" s="4">
        <v>0.53850471411588496</v>
      </c>
      <c r="BX18" s="4">
        <f t="shared" si="65"/>
        <v>0.14575471088486158</v>
      </c>
      <c r="BY18" s="399">
        <f t="shared" ref="BY18:BZ20" si="118">F20</f>
        <v>10530651.726950001</v>
      </c>
      <c r="BZ18" s="4">
        <f t="shared" si="118"/>
        <v>0.51623445214666785</v>
      </c>
      <c r="CA18" s="4">
        <f t="shared" si="66"/>
        <v>-4.1355741900570675E-2</v>
      </c>
      <c r="CB18" s="400">
        <f t="shared" si="67"/>
        <v>0.77617919037306038</v>
      </c>
      <c r="CC18" s="307">
        <f t="shared" si="68"/>
        <v>3.9040442352362259E-2</v>
      </c>
      <c r="CD18" s="15"/>
      <c r="CE18" s="22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22"/>
      <c r="CS18" s="15"/>
      <c r="CT18" s="15"/>
      <c r="CU18" s="15"/>
      <c r="CV18" s="15"/>
      <c r="CW18" s="23"/>
      <c r="CX18" s="15"/>
      <c r="CY18" s="15"/>
      <c r="CZ18" s="15"/>
      <c r="DA18" s="15"/>
      <c r="DB18" s="22"/>
      <c r="DC18" s="15"/>
      <c r="DD18" s="15"/>
      <c r="DE18" s="15"/>
      <c r="DF18" s="15"/>
      <c r="DG18" s="23"/>
      <c r="DH18" s="15"/>
      <c r="DI18" s="15"/>
      <c r="DJ18" s="15"/>
      <c r="DK18" s="22"/>
      <c r="DL18" s="15"/>
      <c r="DM18" s="15"/>
      <c r="DN18" s="24"/>
      <c r="DO18" s="16"/>
      <c r="DP18" s="16"/>
      <c r="DQ18" s="16"/>
      <c r="DR18" s="16"/>
      <c r="DS18" s="15"/>
      <c r="DT18" s="15"/>
      <c r="DU18" s="15"/>
      <c r="DV18" s="15"/>
      <c r="DW18" s="15"/>
      <c r="DX18" s="22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319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319"/>
      <c r="FB18" s="15"/>
      <c r="FC18" s="193">
        <f t="shared" si="82"/>
        <v>13</v>
      </c>
      <c r="FD18" s="317"/>
      <c r="FE18" s="318" t="s">
        <v>234</v>
      </c>
      <c r="FF18" s="200">
        <v>41715.982999999993</v>
      </c>
      <c r="FG18" s="200">
        <v>34639.100000000006</v>
      </c>
      <c r="FH18" s="200">
        <v>183720.54</v>
      </c>
      <c r="FI18" s="201">
        <f t="shared" si="29"/>
        <v>260075.62299999999</v>
      </c>
      <c r="FJ18" s="200">
        <v>41715.982999999993</v>
      </c>
      <c r="FK18" s="200">
        <v>34639.100000000006</v>
      </c>
      <c r="FL18" s="200">
        <v>183720.54</v>
      </c>
      <c r="FM18" s="200">
        <v>260075.62300000002</v>
      </c>
      <c r="FN18" s="200">
        <v>260075.62300000002</v>
      </c>
      <c r="FO18" s="23"/>
      <c r="FP18" s="319"/>
      <c r="FQ18" s="15"/>
      <c r="FR18" s="15"/>
      <c r="FS18" s="15"/>
      <c r="FT18" s="15"/>
      <c r="FU18" s="15"/>
      <c r="FV18" s="15"/>
      <c r="FW18" s="15"/>
      <c r="FX18" s="254"/>
      <c r="FY18" s="254"/>
      <c r="FZ18" s="254"/>
      <c r="GA18" s="254"/>
      <c r="GB18" s="15"/>
      <c r="GC18" s="22"/>
      <c r="GD18" s="15"/>
      <c r="GE18" s="15"/>
      <c r="GF18" s="15"/>
      <c r="GG18" s="267"/>
      <c r="GH18" s="267"/>
      <c r="GI18" s="267"/>
      <c r="GJ18" s="267"/>
      <c r="GK18" s="267"/>
      <c r="GL18" s="267"/>
      <c r="GM18" s="267"/>
      <c r="GN18" s="267"/>
      <c r="GO18" s="15"/>
      <c r="GP18" s="22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22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22"/>
      <c r="HQ18" s="15"/>
      <c r="HR18" s="15"/>
      <c r="HS18" s="193">
        <v>13</v>
      </c>
      <c r="HT18" s="216">
        <v>13</v>
      </c>
      <c r="HU18" s="216">
        <v>10</v>
      </c>
      <c r="HV18" s="216">
        <v>10</v>
      </c>
      <c r="HW18" s="217">
        <v>98878021</v>
      </c>
      <c r="HX18" s="217">
        <v>100229098</v>
      </c>
      <c r="HY18" s="219">
        <f t="shared" si="5"/>
        <v>1</v>
      </c>
      <c r="HZ18" s="219">
        <f t="shared" si="6"/>
        <v>1.0136640780866761</v>
      </c>
      <c r="IA18" s="220">
        <v>0</v>
      </c>
      <c r="IB18" s="220">
        <v>1</v>
      </c>
      <c r="IC18" s="220">
        <v>0</v>
      </c>
      <c r="ID18" s="15"/>
      <c r="IE18" s="22"/>
      <c r="IF18" s="15"/>
      <c r="IG18" s="225">
        <v>13</v>
      </c>
      <c r="IH18" s="226">
        <v>13</v>
      </c>
      <c r="II18" s="222">
        <f t="shared" si="7"/>
        <v>1.0136640780866761</v>
      </c>
      <c r="IJ18" s="200">
        <v>33804.699999999997</v>
      </c>
      <c r="IK18" s="201">
        <f t="shared" si="30"/>
        <v>34266.610060496656</v>
      </c>
      <c r="IL18" s="200">
        <v>10916400</v>
      </c>
      <c r="IM18" s="201">
        <v>11045565</v>
      </c>
      <c r="IN18" s="200">
        <v>4906672.7938000001</v>
      </c>
      <c r="IO18" s="201">
        <v>4826072</v>
      </c>
      <c r="IP18" s="200">
        <f t="shared" si="31"/>
        <v>4940477.4938000003</v>
      </c>
      <c r="IQ18" s="200">
        <f t="shared" si="31"/>
        <v>4860338.6100604963</v>
      </c>
      <c r="IR18" s="223"/>
      <c r="IS18" s="224"/>
      <c r="IT18" s="223"/>
      <c r="IU18" s="225">
        <v>13</v>
      </c>
      <c r="IV18" s="226">
        <v>13</v>
      </c>
      <c r="IW18" s="227">
        <f t="shared" si="8"/>
        <v>1</v>
      </c>
      <c r="IX18" s="228">
        <f t="shared" si="8"/>
        <v>1.0136640780866761</v>
      </c>
      <c r="IY18" s="200">
        <v>1701168.4242100669</v>
      </c>
      <c r="IZ18" s="201">
        <f t="shared" si="69"/>
        <v>1724413.3223970612</v>
      </c>
      <c r="JA18" s="200">
        <v>58126.902999999998</v>
      </c>
      <c r="JB18" s="201">
        <f t="shared" si="32"/>
        <v>58921.153541528649</v>
      </c>
      <c r="JC18" s="200">
        <v>618125.98238993331</v>
      </c>
      <c r="JD18" s="201">
        <f t="shared" si="33"/>
        <v>618125.98238993331</v>
      </c>
      <c r="JE18" s="200">
        <v>994305.85</v>
      </c>
      <c r="JF18" s="201">
        <v>879509.35</v>
      </c>
      <c r="JG18" s="200">
        <v>88265.011833333323</v>
      </c>
      <c r="JH18" s="201">
        <f t="shared" si="34"/>
        <v>89471.071847345389</v>
      </c>
      <c r="JI18" s="200">
        <v>37750.169166666667</v>
      </c>
      <c r="JJ18" s="201">
        <f t="shared" si="35"/>
        <v>38265.990425945231</v>
      </c>
      <c r="JK18" s="200">
        <v>258112.7072</v>
      </c>
      <c r="JL18" s="201">
        <f t="shared" si="36"/>
        <v>261639.57938634418</v>
      </c>
      <c r="JM18" s="200">
        <v>526888.75365000009</v>
      </c>
      <c r="JN18" s="201">
        <f t="shared" si="37"/>
        <v>534088.20272286516</v>
      </c>
      <c r="JO18" s="200">
        <f t="shared" si="38"/>
        <v>4282743.8014500001</v>
      </c>
      <c r="JP18" s="200">
        <f t="shared" si="38"/>
        <v>4204434.6527110226</v>
      </c>
      <c r="JQ18" s="229">
        <f t="shared" si="9"/>
        <v>4.1948243939210368</v>
      </c>
      <c r="JR18" s="15"/>
      <c r="JS18" s="22"/>
      <c r="JT18" s="15"/>
      <c r="JU18" s="193">
        <v>13</v>
      </c>
      <c r="JV18" s="216">
        <v>13</v>
      </c>
      <c r="JW18" s="17">
        <f t="shared" si="10"/>
        <v>10</v>
      </c>
      <c r="JX18" s="194">
        <f t="shared" si="39"/>
        <v>10</v>
      </c>
      <c r="JY18" s="199">
        <f t="shared" si="11"/>
        <v>100229098</v>
      </c>
      <c r="JZ18" s="199">
        <f t="shared" si="12"/>
        <v>101115336.87671976</v>
      </c>
      <c r="KA18" s="230">
        <f t="shared" si="40"/>
        <v>1</v>
      </c>
      <c r="KB18" s="230">
        <f t="shared" si="41"/>
        <v>1.0088421316204976</v>
      </c>
      <c r="KC18" s="230">
        <f t="shared" si="42"/>
        <v>1.2217178838516922</v>
      </c>
      <c r="KD18" s="216" t="s">
        <v>254</v>
      </c>
      <c r="KE18" s="231"/>
      <c r="KF18" s="232"/>
      <c r="KG18" s="231"/>
      <c r="KH18" s="193">
        <v>13</v>
      </c>
      <c r="KI18" s="216">
        <v>13</v>
      </c>
      <c r="KJ18" s="233" t="str">
        <f t="shared" si="13"/>
        <v>Q3</v>
      </c>
      <c r="KK18" s="234">
        <f t="shared" si="14"/>
        <v>1.2217178838516922</v>
      </c>
      <c r="KL18" s="200">
        <f t="shared" si="43"/>
        <v>34266.610060496656</v>
      </c>
      <c r="KM18" s="200">
        <f t="shared" si="44"/>
        <v>41864.130329881082</v>
      </c>
      <c r="KN18" s="200">
        <f t="shared" si="15"/>
        <v>11045565</v>
      </c>
      <c r="KO18" s="200">
        <f t="shared" si="16"/>
        <v>11315500.339721447</v>
      </c>
      <c r="KP18" s="200">
        <f t="shared" si="17"/>
        <v>4826072</v>
      </c>
      <c r="KQ18" s="200">
        <f t="shared" si="18"/>
        <v>4765479.2997871852</v>
      </c>
      <c r="KR18" s="200">
        <v>0</v>
      </c>
      <c r="KS18" s="200">
        <f t="shared" si="45"/>
        <v>226885.0667921658</v>
      </c>
      <c r="KT18" s="200">
        <f t="shared" si="19"/>
        <v>4860338.6100604963</v>
      </c>
      <c r="KU18" s="200">
        <f t="shared" si="19"/>
        <v>4807343.430117066</v>
      </c>
      <c r="KV18" s="235"/>
      <c r="KW18" s="232"/>
      <c r="KX18" s="231"/>
      <c r="KY18" s="276">
        <f t="shared" si="70"/>
        <v>13</v>
      </c>
      <c r="KZ18" s="277">
        <v>12</v>
      </c>
      <c r="LA18" s="321">
        <f t="shared" si="71"/>
        <v>1</v>
      </c>
      <c r="LB18" s="321">
        <f t="shared" si="71"/>
        <v>1.0088421316204976</v>
      </c>
      <c r="LC18" s="322">
        <v>97.871738014620576</v>
      </c>
      <c r="LD18" s="253">
        <f t="shared" si="72"/>
        <v>1526097.3643664825</v>
      </c>
      <c r="LE18" s="322">
        <v>97.871738014620576</v>
      </c>
      <c r="LF18" s="253">
        <f t="shared" si="46"/>
        <v>36435.880730153993</v>
      </c>
      <c r="LG18" s="322">
        <v>97.871738014620576</v>
      </c>
      <c r="LH18" s="253">
        <f t="shared" si="47"/>
        <v>719923.13252855197</v>
      </c>
      <c r="LI18" s="322">
        <v>113.283800212451</v>
      </c>
      <c r="LJ18" s="253">
        <f t="shared" si="48"/>
        <v>940826.6677902072</v>
      </c>
      <c r="LK18" s="322">
        <v>114.530871148214</v>
      </c>
      <c r="LL18" s="253">
        <f t="shared" si="49"/>
        <v>79696.934201362645</v>
      </c>
      <c r="LM18" s="322">
        <v>133.31173389491801</v>
      </c>
      <c r="LN18" s="253">
        <f t="shared" si="50"/>
        <v>47116.045277040728</v>
      </c>
      <c r="LO18" s="322">
        <v>103.218284594742</v>
      </c>
      <c r="LP18" s="253">
        <f t="shared" si="51"/>
        <v>69651.541097746594</v>
      </c>
      <c r="LQ18" s="322">
        <v>109.79963570127499</v>
      </c>
      <c r="LR18" s="253">
        <f t="shared" si="52"/>
        <v>405635.58020563499</v>
      </c>
      <c r="LS18" s="256">
        <f t="shared" si="53"/>
        <v>3131447.0034958702</v>
      </c>
      <c r="LT18" s="256">
        <f t="shared" si="73"/>
        <v>3825383.1461971807</v>
      </c>
      <c r="LU18" s="23"/>
      <c r="LV18" s="244"/>
      <c r="LW18" s="15"/>
      <c r="LX18" s="193">
        <v>13</v>
      </c>
      <c r="LY18" s="245">
        <v>13</v>
      </c>
      <c r="LZ18" s="200">
        <f t="shared" si="20"/>
        <v>4940477.4938000003</v>
      </c>
      <c r="MA18" s="200">
        <f t="shared" si="20"/>
        <v>4860338.6100604963</v>
      </c>
      <c r="MB18" s="201">
        <f t="shared" si="21"/>
        <v>4807343.430117066</v>
      </c>
      <c r="MC18" s="200">
        <f t="shared" si="22"/>
        <v>4282743.8014500001</v>
      </c>
      <c r="MD18" s="200">
        <f t="shared" si="22"/>
        <v>4204434.6527110226</v>
      </c>
      <c r="ME18" s="201">
        <f t="shared" si="54"/>
        <v>5136633.0067028347</v>
      </c>
      <c r="MF18" s="200">
        <f t="shared" si="55"/>
        <v>657733.69235000014</v>
      </c>
      <c r="MG18" s="200">
        <f t="shared" si="55"/>
        <v>655903.95734947361</v>
      </c>
      <c r="MH18" s="200">
        <f t="shared" si="55"/>
        <v>-329289.57658576872</v>
      </c>
      <c r="MI18" s="15"/>
      <c r="MJ18" s="22"/>
      <c r="MK18" s="15"/>
      <c r="ML18" s="15"/>
      <c r="MM18" s="15"/>
      <c r="MN18" s="15"/>
      <c r="MO18" s="15"/>
      <c r="MP18" s="22"/>
      <c r="MQ18" s="15"/>
      <c r="MR18" s="247">
        <f t="shared" si="83"/>
        <v>12</v>
      </c>
      <c r="MS18" s="257" t="s">
        <v>51</v>
      </c>
      <c r="MT18" s="256">
        <f t="shared" si="111"/>
        <v>5325380.8198248437</v>
      </c>
      <c r="MU18" s="325">
        <f t="shared" si="112"/>
        <v>0.2477665764565731</v>
      </c>
      <c r="MV18" s="15"/>
      <c r="MW18" s="250">
        <f t="shared" si="113"/>
        <v>5325380.8198248437</v>
      </c>
      <c r="MX18" s="325">
        <f t="shared" si="114"/>
        <v>0.2477665764565731</v>
      </c>
      <c r="MY18" s="15"/>
      <c r="MZ18" s="22"/>
      <c r="NA18" s="15"/>
      <c r="NB18" s="247">
        <f t="shared" si="84"/>
        <v>12</v>
      </c>
      <c r="NC18" s="257" t="str">
        <f t="shared" si="58"/>
        <v>Equipment</v>
      </c>
      <c r="ND18" s="256">
        <v>5368188.8173783924</v>
      </c>
      <c r="NE18" s="256">
        <f t="shared" si="115"/>
        <v>5325380.8198248437</v>
      </c>
      <c r="NF18" s="256">
        <f t="shared" si="75"/>
        <v>-42807.997553548776</v>
      </c>
      <c r="NG18" s="262">
        <f t="shared" si="76"/>
        <v>-7.9743837278910164E-3</v>
      </c>
      <c r="NH18" s="15"/>
      <c r="NI18" s="22"/>
      <c r="NJ18" s="15"/>
    </row>
    <row r="19" spans="1:374" x14ac:dyDescent="0.3">
      <c r="A19" s="15"/>
      <c r="B19" s="131">
        <f t="shared" si="77"/>
        <v>14</v>
      </c>
      <c r="C19" s="248"/>
      <c r="D19" s="15" t="s">
        <v>49</v>
      </c>
      <c r="E19" s="249"/>
      <c r="F19" s="250">
        <f>ER9</f>
        <v>3139795.3899999997</v>
      </c>
      <c r="G19" s="251">
        <f t="shared" si="104"/>
        <v>0.15391930101165135</v>
      </c>
      <c r="H19" s="250">
        <f>EY9</f>
        <v>3012430.9315999998</v>
      </c>
      <c r="I19" s="252">
        <f t="shared" si="105"/>
        <v>0.14707722755849542</v>
      </c>
      <c r="J19" s="253">
        <f t="shared" si="59"/>
        <v>-127364.45839999989</v>
      </c>
      <c r="K19" s="250">
        <f>JH26+JJ26</f>
        <v>3194174.4689449836</v>
      </c>
      <c r="L19" s="252">
        <f t="shared" si="106"/>
        <v>0.14992494401445777</v>
      </c>
      <c r="M19" s="253">
        <f t="shared" si="60"/>
        <v>181743.53734498378</v>
      </c>
      <c r="N19" s="250">
        <f>LL27+LN27</f>
        <v>3591210.0169648863</v>
      </c>
      <c r="O19" s="252">
        <f t="shared" si="107"/>
        <v>0.1670832267858747</v>
      </c>
      <c r="P19" s="253">
        <f t="shared" si="61"/>
        <v>397035.54801990278</v>
      </c>
      <c r="Q19" s="250">
        <f t="shared" si="62"/>
        <v>451414.62696488667</v>
      </c>
      <c r="R19" s="254">
        <f t="shared" si="63"/>
        <v>8.552485417814415E-2</v>
      </c>
      <c r="S19" s="15"/>
      <c r="T19" s="22"/>
      <c r="U19" s="15"/>
      <c r="V19" s="296">
        <f t="shared" si="64"/>
        <v>10</v>
      </c>
      <c r="W19" s="297" t="s">
        <v>182</v>
      </c>
      <c r="X19" s="219">
        <f>X18/N$24*100</f>
        <v>-0.18482951332346315</v>
      </c>
      <c r="Y19" s="219">
        <f>Y18/N$24*100</f>
        <v>-0.22256275032029726</v>
      </c>
      <c r="Z19" s="219">
        <f>Z18/N$24*100</f>
        <v>-0.28200298227624088</v>
      </c>
      <c r="AA19" s="219">
        <f>AA18/N$24*100</f>
        <v>-0.68939524592000134</v>
      </c>
      <c r="AB19" s="252"/>
      <c r="AC19" s="22"/>
      <c r="AD19" s="15"/>
      <c r="AE19" s="19">
        <f t="shared" si="78"/>
        <v>13</v>
      </c>
      <c r="AF19" s="257" t="s">
        <v>76</v>
      </c>
      <c r="AG19" s="25">
        <f>AG15*LB27</f>
        <v>1865937.1154231038</v>
      </c>
      <c r="AH19" s="25">
        <f>AH15*LB27</f>
        <v>104139.99204971659</v>
      </c>
      <c r="AI19" s="25">
        <f>AI15*LA27</f>
        <v>551398.74322437751</v>
      </c>
      <c r="AJ19" s="15"/>
      <c r="AK19" s="374"/>
      <c r="AL19" s="15"/>
      <c r="AM19" s="247">
        <f t="shared" si="117"/>
        <v>14</v>
      </c>
      <c r="AN19" s="16"/>
      <c r="AO19" s="191" t="s">
        <v>58</v>
      </c>
      <c r="AP19" s="15"/>
      <c r="AQ19" s="249"/>
      <c r="AR19" s="259">
        <v>32802383.3928</v>
      </c>
      <c r="AS19" s="260">
        <v>3.1987333437832652</v>
      </c>
      <c r="AT19" s="261"/>
      <c r="AU19" s="259">
        <v>36250313.730549999</v>
      </c>
      <c r="AV19" s="260">
        <v>3.359065788539803</v>
      </c>
      <c r="AW19" s="262">
        <f t="shared" si="94"/>
        <v>5.012372946564736E-2</v>
      </c>
      <c r="AX19" s="261"/>
      <c r="AY19" s="259">
        <v>43223045.707989462</v>
      </c>
      <c r="AZ19" s="260">
        <v>3.3502683932407789</v>
      </c>
      <c r="BA19" s="262">
        <f t="shared" si="95"/>
        <v>-2.6190005950578188E-3</v>
      </c>
      <c r="BB19" s="261"/>
      <c r="BC19" s="259">
        <v>49380961.369565383</v>
      </c>
      <c r="BD19" s="260">
        <v>3.3578537497555252</v>
      </c>
      <c r="BE19" s="262">
        <f t="shared" si="96"/>
        <v>2.2641041326867395E-3</v>
      </c>
      <c r="BF19" s="261"/>
      <c r="BG19" s="259">
        <v>57308507.547660008</v>
      </c>
      <c r="BH19" s="260">
        <v>3.7711862224659241</v>
      </c>
      <c r="BI19" s="262">
        <f t="shared" si="97"/>
        <v>0.12309424516791179</v>
      </c>
      <c r="BJ19" s="261"/>
      <c r="BK19" s="259">
        <v>61753474.575707734</v>
      </c>
      <c r="BL19" s="260">
        <v>3.6711456534132534</v>
      </c>
      <c r="BM19" s="262">
        <f t="shared" si="98"/>
        <v>-2.6527613103989212E-2</v>
      </c>
      <c r="BN19" s="261"/>
      <c r="BO19" s="259">
        <v>74174917.572400004</v>
      </c>
      <c r="BP19" s="260">
        <v>3.9990987993156044</v>
      </c>
      <c r="BQ19" s="262">
        <f t="shared" si="99"/>
        <v>8.9332643502563425E-2</v>
      </c>
      <c r="BR19" s="261"/>
      <c r="BS19" s="15">
        <v>83233170</v>
      </c>
      <c r="BT19" s="15">
        <v>4.24</v>
      </c>
      <c r="BU19" s="15">
        <f t="shared" si="100"/>
        <v>6.0238871999267252E-2</v>
      </c>
      <c r="BV19" s="250">
        <v>91278660.188299984</v>
      </c>
      <c r="BW19" s="263">
        <v>4.7155047883804926</v>
      </c>
      <c r="BX19" s="263">
        <f t="shared" si="65"/>
        <v>0.11214735575011603</v>
      </c>
      <c r="BY19" s="250">
        <f t="shared" si="118"/>
        <v>96836161.677461118</v>
      </c>
      <c r="BZ19" s="263">
        <f t="shared" si="118"/>
        <v>4.7471100714133083</v>
      </c>
      <c r="CA19" s="263">
        <f t="shared" si="66"/>
        <v>6.7024177582630795E-3</v>
      </c>
      <c r="CB19" s="264">
        <f t="shared" si="67"/>
        <v>1.9521074891989798</v>
      </c>
      <c r="CC19" s="401">
        <f t="shared" si="68"/>
        <v>7.4835852487860288E-2</v>
      </c>
      <c r="CD19" s="15"/>
      <c r="CE19" s="22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22"/>
      <c r="CS19" s="15"/>
      <c r="CT19" s="15"/>
      <c r="CU19" s="15"/>
      <c r="CV19" s="15"/>
      <c r="CW19" s="23"/>
      <c r="CX19" s="15"/>
      <c r="CY19" s="15"/>
      <c r="CZ19" s="15"/>
      <c r="DA19" s="15"/>
      <c r="DB19" s="22"/>
      <c r="DC19" s="15"/>
      <c r="DD19" s="15"/>
      <c r="DE19" s="15"/>
      <c r="DF19" s="15"/>
      <c r="DG19" s="23"/>
      <c r="DH19" s="15"/>
      <c r="DI19" s="15"/>
      <c r="DJ19" s="15"/>
      <c r="DK19" s="22"/>
      <c r="DL19" s="15"/>
      <c r="DM19" s="15"/>
      <c r="DN19" s="24"/>
      <c r="DO19" s="16"/>
      <c r="DP19" s="16"/>
      <c r="DQ19" s="16"/>
      <c r="DR19" s="16"/>
      <c r="DS19" s="15"/>
      <c r="DT19" s="15"/>
      <c r="DU19" s="15"/>
      <c r="DV19" s="15"/>
      <c r="DW19" s="15"/>
      <c r="DX19" s="22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319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319"/>
      <c r="FB19" s="15"/>
      <c r="FC19" s="247">
        <f t="shared" si="82"/>
        <v>14</v>
      </c>
      <c r="FD19" s="272"/>
      <c r="FE19" s="273" t="s">
        <v>235</v>
      </c>
      <c r="FF19" s="256">
        <v>73106.802000000011</v>
      </c>
      <c r="FG19" s="256">
        <v>65307.89</v>
      </c>
      <c r="FH19" s="256">
        <v>216741.23000000004</v>
      </c>
      <c r="FI19" s="253">
        <f t="shared" si="29"/>
        <v>355155.92200000008</v>
      </c>
      <c r="FJ19" s="256">
        <v>73106.802000000011</v>
      </c>
      <c r="FK19" s="256">
        <v>65307.89</v>
      </c>
      <c r="FL19" s="256">
        <v>216741.23000000004</v>
      </c>
      <c r="FM19" s="256">
        <v>355155.92200000008</v>
      </c>
      <c r="FN19" s="256">
        <v>355155.92200000008</v>
      </c>
      <c r="FO19" s="23"/>
      <c r="FP19" s="319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22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22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22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22"/>
      <c r="HQ19" s="15"/>
      <c r="HR19" s="15"/>
      <c r="HS19" s="247">
        <v>14</v>
      </c>
      <c r="HT19" s="231">
        <v>14</v>
      </c>
      <c r="HU19" s="231">
        <v>10</v>
      </c>
      <c r="HV19" s="231">
        <v>11</v>
      </c>
      <c r="HW19" s="258">
        <v>123149025</v>
      </c>
      <c r="HX19" s="258">
        <v>133783798</v>
      </c>
      <c r="HY19" s="252">
        <f t="shared" si="5"/>
        <v>1.1000000000000001</v>
      </c>
      <c r="HZ19" s="252">
        <f t="shared" si="6"/>
        <v>1.0863569403005831</v>
      </c>
      <c r="IA19" s="254">
        <v>0</v>
      </c>
      <c r="IB19" s="254">
        <v>0.90909090909090906</v>
      </c>
      <c r="IC19" s="254">
        <v>9.0909090909090912E-2</v>
      </c>
      <c r="ID19" s="15"/>
      <c r="IE19" s="22"/>
      <c r="IF19" s="15"/>
      <c r="IG19" s="276">
        <v>14</v>
      </c>
      <c r="IH19" s="277">
        <v>14</v>
      </c>
      <c r="II19" s="251">
        <f t="shared" si="7"/>
        <v>1.0863569403005831</v>
      </c>
      <c r="IJ19" s="256">
        <v>239.58</v>
      </c>
      <c r="IK19" s="253">
        <f t="shared" si="30"/>
        <v>260.26939575721372</v>
      </c>
      <c r="IL19" s="256">
        <v>13631753</v>
      </c>
      <c r="IM19" s="253">
        <v>14769695</v>
      </c>
      <c r="IN19" s="256">
        <v>6301378.1882000007</v>
      </c>
      <c r="IO19" s="253">
        <v>6597918</v>
      </c>
      <c r="IP19" s="256">
        <f t="shared" si="31"/>
        <v>6301617.7682000007</v>
      </c>
      <c r="IQ19" s="256">
        <f t="shared" si="31"/>
        <v>6598178.2693957575</v>
      </c>
      <c r="IR19" s="223"/>
      <c r="IS19" s="224"/>
      <c r="IT19" s="223"/>
      <c r="IU19" s="276">
        <v>14</v>
      </c>
      <c r="IV19" s="277">
        <v>14</v>
      </c>
      <c r="IW19" s="278">
        <f t="shared" si="8"/>
        <v>1.1000000000000001</v>
      </c>
      <c r="IX19" s="279">
        <f t="shared" si="8"/>
        <v>1.0863569403005831</v>
      </c>
      <c r="IY19" s="256">
        <v>2527716.160136539</v>
      </c>
      <c r="IZ19" s="253">
        <f t="shared" si="69"/>
        <v>2746001.9936742689</v>
      </c>
      <c r="JA19" s="256">
        <v>139622.22700000001</v>
      </c>
      <c r="JB19" s="253">
        <f t="shared" si="32"/>
        <v>151679.57532167347</v>
      </c>
      <c r="JC19" s="256">
        <v>1552338.217974561</v>
      </c>
      <c r="JD19" s="253">
        <f t="shared" si="33"/>
        <v>1707572.0397720172</v>
      </c>
      <c r="JE19" s="256">
        <v>1386091.4</v>
      </c>
      <c r="JF19" s="253">
        <v>1419976.4</v>
      </c>
      <c r="JG19" s="256">
        <v>141481.51600000003</v>
      </c>
      <c r="JH19" s="253">
        <f t="shared" si="34"/>
        <v>153699.42683084801</v>
      </c>
      <c r="JI19" s="256">
        <v>87854.09599999999</v>
      </c>
      <c r="JJ19" s="253">
        <f t="shared" si="35"/>
        <v>95440.906923433678</v>
      </c>
      <c r="JK19" s="256">
        <v>286354.826</v>
      </c>
      <c r="JL19" s="253">
        <f t="shared" si="36"/>
        <v>311083.55261366587</v>
      </c>
      <c r="JM19" s="256">
        <v>653028.30624999991</v>
      </c>
      <c r="JN19" s="253">
        <f t="shared" si="37"/>
        <v>709421.83270742197</v>
      </c>
      <c r="JO19" s="256">
        <f t="shared" si="38"/>
        <v>6774486.7493611006</v>
      </c>
      <c r="JP19" s="256">
        <f t="shared" si="38"/>
        <v>7294875.7278433284</v>
      </c>
      <c r="JQ19" s="280">
        <f t="shared" si="9"/>
        <v>5.4527348131074351</v>
      </c>
      <c r="JR19" s="15"/>
      <c r="JS19" s="22"/>
      <c r="JT19" s="15"/>
      <c r="JU19" s="247">
        <v>14</v>
      </c>
      <c r="JV19" s="231">
        <v>14</v>
      </c>
      <c r="JW19" s="15">
        <f t="shared" si="10"/>
        <v>11</v>
      </c>
      <c r="JX19" s="16">
        <f>JW19</f>
        <v>11</v>
      </c>
      <c r="JY19" s="281">
        <f t="shared" si="11"/>
        <v>133783798</v>
      </c>
      <c r="JZ19" s="281">
        <f t="shared" si="12"/>
        <v>134966731.95060608</v>
      </c>
      <c r="KA19" s="282">
        <f t="shared" si="40"/>
        <v>1</v>
      </c>
      <c r="KB19" s="282">
        <f t="shared" si="41"/>
        <v>1.0088421316204976</v>
      </c>
      <c r="KC19" s="282">
        <f t="shared" si="42"/>
        <v>1.2344567140754166</v>
      </c>
      <c r="KD19" s="231" t="s">
        <v>254</v>
      </c>
      <c r="KE19" s="231"/>
      <c r="KF19" s="232"/>
      <c r="KG19" s="231"/>
      <c r="KH19" s="247">
        <v>14</v>
      </c>
      <c r="KI19" s="231">
        <v>14</v>
      </c>
      <c r="KJ19" s="346" t="str">
        <f t="shared" si="13"/>
        <v>Q3</v>
      </c>
      <c r="KK19" s="284">
        <f t="shared" si="14"/>
        <v>1.2344567140754166</v>
      </c>
      <c r="KL19" s="270">
        <f t="shared" si="43"/>
        <v>260.26939575721372</v>
      </c>
      <c r="KM19" s="270">
        <f t="shared" si="44"/>
        <v>321.2913030608442</v>
      </c>
      <c r="KN19" s="270">
        <f t="shared" si="15"/>
        <v>14769695</v>
      </c>
      <c r="KO19" s="270">
        <f t="shared" si="16"/>
        <v>15103703.833773157</v>
      </c>
      <c r="KP19" s="270">
        <f t="shared" si="17"/>
        <v>6597918</v>
      </c>
      <c r="KQ19" s="270">
        <f t="shared" si="18"/>
        <v>6360866.5820369869</v>
      </c>
      <c r="KR19" s="270">
        <v>0</v>
      </c>
      <c r="KS19" s="270">
        <f t="shared" si="45"/>
        <v>302841.65527399653</v>
      </c>
      <c r="KT19" s="270">
        <f t="shared" si="19"/>
        <v>6598178.2693957575</v>
      </c>
      <c r="KU19" s="270">
        <f t="shared" si="19"/>
        <v>6361187.8733400479</v>
      </c>
      <c r="KV19" s="235"/>
      <c r="KW19" s="232"/>
      <c r="KX19" s="231"/>
      <c r="KY19" s="285">
        <f t="shared" si="70"/>
        <v>14</v>
      </c>
      <c r="KZ19" s="286">
        <v>13</v>
      </c>
      <c r="LA19" s="287">
        <f t="shared" si="71"/>
        <v>1</v>
      </c>
      <c r="LB19" s="287">
        <f t="shared" si="71"/>
        <v>1.0088421316204976</v>
      </c>
      <c r="LC19" s="288">
        <v>97.871738014620576</v>
      </c>
      <c r="LD19" s="201">
        <f t="shared" si="72"/>
        <v>2264007.1959292856</v>
      </c>
      <c r="LE19" s="288">
        <v>97.871738014620576</v>
      </c>
      <c r="LF19" s="201">
        <f t="shared" si="46"/>
        <v>77358.434824107171</v>
      </c>
      <c r="LG19" s="288">
        <v>97.871738014620576</v>
      </c>
      <c r="LH19" s="201">
        <f t="shared" si="47"/>
        <v>804433.63585542946</v>
      </c>
      <c r="LI19" s="288">
        <v>113.283800212451</v>
      </c>
      <c r="LJ19" s="201">
        <f t="shared" si="48"/>
        <v>984897.12613705988</v>
      </c>
      <c r="LK19" s="288">
        <v>114.530871148214</v>
      </c>
      <c r="LL19" s="201">
        <f t="shared" si="49"/>
        <v>98982.625110057357</v>
      </c>
      <c r="LM19" s="288">
        <v>133.31173389491801</v>
      </c>
      <c r="LN19" s="201">
        <f t="shared" si="50"/>
        <v>44739.949841275185</v>
      </c>
      <c r="LO19" s="288">
        <v>103.218284594742</v>
      </c>
      <c r="LP19" s="201">
        <f t="shared" si="51"/>
        <v>276121.15470465884</v>
      </c>
      <c r="LQ19" s="288">
        <v>109.79963570127499</v>
      </c>
      <c r="LR19" s="289">
        <f t="shared" si="52"/>
        <v>586092.88430096128</v>
      </c>
      <c r="LS19" s="290">
        <f t="shared" si="53"/>
        <v>4204434.6527110226</v>
      </c>
      <c r="LT19" s="290">
        <f t="shared" si="73"/>
        <v>5136633.0067028347</v>
      </c>
      <c r="LU19" s="23"/>
      <c r="LV19" s="244"/>
      <c r="LW19" s="15"/>
      <c r="LX19" s="247">
        <v>14</v>
      </c>
      <c r="LY19" s="291">
        <v>14</v>
      </c>
      <c r="LZ19" s="256">
        <f t="shared" si="20"/>
        <v>6301617.7682000007</v>
      </c>
      <c r="MA19" s="256">
        <f t="shared" si="20"/>
        <v>6598178.2693957575</v>
      </c>
      <c r="MB19" s="253">
        <f t="shared" si="21"/>
        <v>6361187.8733400479</v>
      </c>
      <c r="MC19" s="256">
        <f t="shared" si="22"/>
        <v>6774486.7493611006</v>
      </c>
      <c r="MD19" s="256">
        <f t="shared" si="22"/>
        <v>7294875.7278433284</v>
      </c>
      <c r="ME19" s="253">
        <f t="shared" si="54"/>
        <v>9005208.3205819875</v>
      </c>
      <c r="MF19" s="256">
        <f t="shared" si="55"/>
        <v>-472868.98116109986</v>
      </c>
      <c r="MG19" s="256">
        <f t="shared" si="55"/>
        <v>-696697.45844757091</v>
      </c>
      <c r="MH19" s="256">
        <f t="shared" si="55"/>
        <v>-2644020.4472419396</v>
      </c>
      <c r="MI19" s="15"/>
      <c r="MJ19" s="22"/>
      <c r="MK19" s="15"/>
      <c r="ML19" s="15"/>
      <c r="MM19" s="15"/>
      <c r="MN19" s="15"/>
      <c r="MO19" s="15"/>
      <c r="MP19" s="22"/>
      <c r="MQ19" s="15"/>
      <c r="MR19" s="193">
        <f t="shared" si="83"/>
        <v>13</v>
      </c>
      <c r="MS19" s="299" t="s">
        <v>49</v>
      </c>
      <c r="MT19" s="200">
        <f t="shared" si="111"/>
        <v>3591210.0169648863</v>
      </c>
      <c r="MU19" s="292">
        <f t="shared" si="112"/>
        <v>0.1670832267858747</v>
      </c>
      <c r="MV19" s="17"/>
      <c r="MW19" s="293">
        <f t="shared" si="113"/>
        <v>3591210.0169648863</v>
      </c>
      <c r="MX19" s="292">
        <f t="shared" si="114"/>
        <v>0.1670832267858747</v>
      </c>
      <c r="MY19" s="15"/>
      <c r="MZ19" s="22"/>
      <c r="NA19" s="15"/>
      <c r="NB19" s="193">
        <f t="shared" si="84"/>
        <v>13</v>
      </c>
      <c r="NC19" s="299" t="str">
        <f t="shared" si="58"/>
        <v>Vehicle</v>
      </c>
      <c r="ND19" s="200">
        <v>2916993.0313242013</v>
      </c>
      <c r="NE19" s="200">
        <f t="shared" si="115"/>
        <v>3591210.0169648863</v>
      </c>
      <c r="NF19" s="200">
        <f t="shared" si="75"/>
        <v>674216.98564068507</v>
      </c>
      <c r="NG19" s="307">
        <f t="shared" si="76"/>
        <v>0.2311342462599634</v>
      </c>
      <c r="NH19" s="15"/>
      <c r="NI19" s="22"/>
      <c r="NJ19" s="15"/>
    </row>
    <row r="20" spans="1:374" x14ac:dyDescent="0.3">
      <c r="A20" s="17"/>
      <c r="B20" s="177">
        <f t="shared" si="77"/>
        <v>15</v>
      </c>
      <c r="C20" s="295"/>
      <c r="D20" s="194" t="s">
        <v>52</v>
      </c>
      <c r="E20" s="196"/>
      <c r="F20" s="293">
        <f>FI36</f>
        <v>10530651.726950001</v>
      </c>
      <c r="G20" s="222">
        <f t="shared" si="104"/>
        <v>0.51623445214666785</v>
      </c>
      <c r="H20" s="293">
        <f>FN36</f>
        <v>9827661.2010500003</v>
      </c>
      <c r="I20" s="219">
        <f t="shared" si="105"/>
        <v>0.47982018365045637</v>
      </c>
      <c r="J20" s="201">
        <f t="shared" si="59"/>
        <v>-702990.52590000071</v>
      </c>
      <c r="K20" s="293">
        <f>JN26</f>
        <v>10248015.626367219</v>
      </c>
      <c r="L20" s="219">
        <f t="shared" si="106"/>
        <v>0.48101103555244062</v>
      </c>
      <c r="M20" s="201">
        <f t="shared" si="60"/>
        <v>420354.42531721853</v>
      </c>
      <c r="N20" s="293">
        <f>LR27</f>
        <v>11241898.139023151</v>
      </c>
      <c r="O20" s="219">
        <f t="shared" si="107"/>
        <v>0.52303613751155165</v>
      </c>
      <c r="P20" s="201">
        <f t="shared" si="61"/>
        <v>993882.51265593246</v>
      </c>
      <c r="Q20" s="293">
        <f t="shared" si="62"/>
        <v>711246.41207315028</v>
      </c>
      <c r="R20" s="220">
        <f t="shared" si="63"/>
        <v>1.3175574269791879E-2</v>
      </c>
      <c r="S20" s="15"/>
      <c r="T20" s="22"/>
      <c r="U20" s="15"/>
      <c r="V20" s="19">
        <f t="shared" si="64"/>
        <v>11</v>
      </c>
      <c r="W20" s="373" t="s">
        <v>131</v>
      </c>
      <c r="X20" s="256">
        <f>X18-X14</f>
        <v>-2622290.2038601125</v>
      </c>
      <c r="Y20" s="256">
        <f t="shared" ref="Y20:AA20" si="119">Y18-Y14</f>
        <v>-6644783.9354629032</v>
      </c>
      <c r="Z20" s="256">
        <f t="shared" si="119"/>
        <v>-15368796.923640875</v>
      </c>
      <c r="AA20" s="256">
        <f t="shared" si="119"/>
        <v>-24635871.062963888</v>
      </c>
      <c r="AB20" s="256"/>
      <c r="AC20" s="22"/>
      <c r="AD20" s="15"/>
      <c r="AE20" s="296">
        <f t="shared" si="78"/>
        <v>14</v>
      </c>
      <c r="AF20" s="299" t="s">
        <v>183</v>
      </c>
      <c r="AG20" s="300">
        <f>AG19*3600/$N$24</f>
        <v>3.125298865579778</v>
      </c>
      <c r="AH20" s="300">
        <f>AH19*3600/$N$24</f>
        <v>0.17442634927204712</v>
      </c>
      <c r="AI20" s="300">
        <f>AI19*3600/$N$24</f>
        <v>0.92354980906765716</v>
      </c>
      <c r="AJ20" s="15"/>
      <c r="AK20" s="374"/>
      <c r="AL20" s="15"/>
      <c r="AM20" s="193">
        <f t="shared" si="117"/>
        <v>15</v>
      </c>
      <c r="AN20" s="194"/>
      <c r="AO20" s="192" t="s">
        <v>236</v>
      </c>
      <c r="AP20" s="17"/>
      <c r="AQ20" s="196"/>
      <c r="AR20" s="302">
        <v>8347158.8556000106</v>
      </c>
      <c r="AS20" s="303">
        <v>0.81397546749984451</v>
      </c>
      <c r="AT20" s="304"/>
      <c r="AU20" s="302">
        <v>7285795.8646500036</v>
      </c>
      <c r="AV20" s="303">
        <v>0.67512429859622292</v>
      </c>
      <c r="AW20" s="294">
        <f t="shared" si="94"/>
        <v>-0.17058397267193814</v>
      </c>
      <c r="AX20" s="304"/>
      <c r="AY20" s="302">
        <v>9252422.5520105362</v>
      </c>
      <c r="AZ20" s="303">
        <v>0.71716600089519644</v>
      </c>
      <c r="BA20" s="294">
        <f t="shared" si="95"/>
        <v>6.2272536163178183E-2</v>
      </c>
      <c r="BB20" s="304"/>
      <c r="BC20" s="302">
        <v>10915527.954034619</v>
      </c>
      <c r="BD20" s="303">
        <v>0.74224448966694945</v>
      </c>
      <c r="BE20" s="294">
        <f t="shared" si="96"/>
        <v>3.4968875742086292E-2</v>
      </c>
      <c r="BF20" s="304"/>
      <c r="BG20" s="302">
        <v>3838414.9907733351</v>
      </c>
      <c r="BH20" s="303">
        <v>0.25258689065096962</v>
      </c>
      <c r="BI20" s="294">
        <f t="shared" si="97"/>
        <v>-0.65969853038005422</v>
      </c>
      <c r="BJ20" s="304"/>
      <c r="BK20" s="302">
        <v>5658223.4029922634</v>
      </c>
      <c r="BL20" s="303">
        <v>0.33637236438364621</v>
      </c>
      <c r="BM20" s="294">
        <f t="shared" si="98"/>
        <v>0.33170951000958038</v>
      </c>
      <c r="BN20" s="304"/>
      <c r="BO20" s="302">
        <v>8558427.9676000625</v>
      </c>
      <c r="BP20" s="303">
        <v>0.46142281150297859</v>
      </c>
      <c r="BQ20" s="294">
        <f t="shared" si="99"/>
        <v>0.37176195300249848</v>
      </c>
      <c r="BR20" s="304"/>
      <c r="BS20" s="17">
        <v>12790093</v>
      </c>
      <c r="BT20" s="17">
        <v>0.65</v>
      </c>
      <c r="BU20" s="17">
        <f t="shared" si="100"/>
        <v>0.40868631501501773</v>
      </c>
      <c r="BV20" s="293">
        <v>16992816.141500026</v>
      </c>
      <c r="BW20" s="305">
        <v>0.87785804171546822</v>
      </c>
      <c r="BX20" s="305">
        <f t="shared" si="65"/>
        <v>0.35055083340841264</v>
      </c>
      <c r="BY20" s="293">
        <f t="shared" si="118"/>
        <v>13569776.854138836</v>
      </c>
      <c r="BZ20" s="305">
        <f t="shared" si="118"/>
        <v>0.66521868747413349</v>
      </c>
      <c r="CA20" s="305">
        <f t="shared" si="66"/>
        <v>-0.24222521653478857</v>
      </c>
      <c r="CB20" s="306">
        <f t="shared" si="67"/>
        <v>0.62567612392269645</v>
      </c>
      <c r="CC20" s="307">
        <f t="shared" si="68"/>
        <v>3.2925348024720469E-2</v>
      </c>
      <c r="CD20" s="15"/>
      <c r="CE20" s="22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22"/>
      <c r="CS20" s="15"/>
      <c r="CT20" s="15"/>
      <c r="CU20" s="15"/>
      <c r="CV20" s="15"/>
      <c r="CW20" s="23"/>
      <c r="CX20" s="15"/>
      <c r="CY20" s="15"/>
      <c r="CZ20" s="15"/>
      <c r="DA20" s="15"/>
      <c r="DB20" s="22"/>
      <c r="DC20" s="15"/>
      <c r="DD20" s="15"/>
      <c r="DE20" s="15"/>
      <c r="DF20" s="15"/>
      <c r="DG20" s="23"/>
      <c r="DH20" s="15"/>
      <c r="DI20" s="15"/>
      <c r="DJ20" s="15"/>
      <c r="DK20" s="22"/>
      <c r="DL20" s="15"/>
      <c r="DM20" s="15"/>
      <c r="DN20" s="24"/>
      <c r="DO20" s="16"/>
      <c r="DP20" s="16"/>
      <c r="DQ20" s="16"/>
      <c r="DR20" s="16"/>
      <c r="DS20" s="15"/>
      <c r="DT20" s="15"/>
      <c r="DU20" s="15"/>
      <c r="DV20" s="15"/>
      <c r="DW20" s="15"/>
      <c r="DX20" s="22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319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319"/>
      <c r="FB20" s="15"/>
      <c r="FC20" s="391">
        <f t="shared" si="82"/>
        <v>15</v>
      </c>
      <c r="FD20" s="403"/>
      <c r="FE20" s="404" t="s">
        <v>237</v>
      </c>
      <c r="FF20" s="405">
        <f>SUM(FF7:FF19)</f>
        <v>1183683.3563999997</v>
      </c>
      <c r="FG20" s="405">
        <f>SUM(FG7:FG19)</f>
        <v>1834203.6</v>
      </c>
      <c r="FH20" s="405">
        <f>SUM(FH7:FH19)</f>
        <v>3698722.3600000003</v>
      </c>
      <c r="FI20" s="406">
        <f t="shared" si="29"/>
        <v>6716609.3164000008</v>
      </c>
      <c r="FJ20" s="405">
        <v>1150487.4663999998</v>
      </c>
      <c r="FK20" s="405">
        <v>1654714.22</v>
      </c>
      <c r="FL20" s="405">
        <v>3662375.0000000005</v>
      </c>
      <c r="FM20" s="405">
        <v>6467576.6864000009</v>
      </c>
      <c r="FN20" s="405">
        <v>6467576.6864000009</v>
      </c>
      <c r="FO20" s="23"/>
      <c r="FP20" s="319"/>
      <c r="FQ20" s="15"/>
      <c r="FR20" s="15"/>
      <c r="FS20" s="15"/>
      <c r="FT20" s="15"/>
      <c r="FU20" s="15"/>
      <c r="FV20" s="15"/>
      <c r="FW20" s="15"/>
      <c r="FX20" s="267"/>
      <c r="FY20" s="267"/>
      <c r="FZ20" s="267"/>
      <c r="GA20" s="267"/>
      <c r="GB20" s="15"/>
      <c r="GC20" s="22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22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22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22"/>
      <c r="HQ20" s="15"/>
      <c r="HR20" s="15"/>
      <c r="HS20" s="193">
        <v>15</v>
      </c>
      <c r="HT20" s="216">
        <v>15</v>
      </c>
      <c r="HU20" s="216">
        <v>10</v>
      </c>
      <c r="HV20" s="216">
        <v>12</v>
      </c>
      <c r="HW20" s="217">
        <v>151727988</v>
      </c>
      <c r="HX20" s="217">
        <v>180252289</v>
      </c>
      <c r="HY20" s="219">
        <f t="shared" si="5"/>
        <v>1.2</v>
      </c>
      <c r="HZ20" s="219">
        <f t="shared" si="6"/>
        <v>1.1879963042810533</v>
      </c>
      <c r="IA20" s="220">
        <v>0</v>
      </c>
      <c r="IB20" s="220">
        <v>0.75</v>
      </c>
      <c r="IC20" s="220">
        <v>0.25</v>
      </c>
      <c r="ID20" s="15"/>
      <c r="IE20" s="22"/>
      <c r="IF20" s="15"/>
      <c r="IG20" s="225">
        <v>15</v>
      </c>
      <c r="IH20" s="226">
        <v>15</v>
      </c>
      <c r="II20" s="222">
        <f t="shared" si="7"/>
        <v>1.1879963042810533</v>
      </c>
      <c r="IJ20" s="200">
        <v>31102.639999999999</v>
      </c>
      <c r="IK20" s="201">
        <f>II20*IJ20</f>
        <v>36949.82137338406</v>
      </c>
      <c r="IL20" s="200">
        <v>16792208</v>
      </c>
      <c r="IM20" s="201">
        <v>20028626</v>
      </c>
      <c r="IN20" s="200">
        <v>7803198.2625999991</v>
      </c>
      <c r="IO20" s="201">
        <v>8910157</v>
      </c>
      <c r="IP20" s="200">
        <f t="shared" si="31"/>
        <v>7834300.9025999987</v>
      </c>
      <c r="IQ20" s="200">
        <f t="shared" si="31"/>
        <v>8947106.8213733844</v>
      </c>
      <c r="IR20" s="223"/>
      <c r="IS20" s="224"/>
      <c r="IT20" s="223"/>
      <c r="IU20" s="225">
        <v>15</v>
      </c>
      <c r="IV20" s="226">
        <v>15</v>
      </c>
      <c r="IW20" s="227">
        <f t="shared" si="8"/>
        <v>1.2</v>
      </c>
      <c r="IX20" s="228">
        <f t="shared" si="8"/>
        <v>1.1879963042810533</v>
      </c>
      <c r="IY20" s="200">
        <v>2574670.1021487694</v>
      </c>
      <c r="IZ20" s="201">
        <f t="shared" si="69"/>
        <v>3058698.56609566</v>
      </c>
      <c r="JA20" s="200">
        <v>129681.572</v>
      </c>
      <c r="JB20" s="201">
        <f t="shared" si="32"/>
        <v>154061.22826935732</v>
      </c>
      <c r="JC20" s="200">
        <v>1151415.5858512304</v>
      </c>
      <c r="JD20" s="201">
        <f t="shared" si="33"/>
        <v>1381698.7030214765</v>
      </c>
      <c r="JE20" s="200">
        <v>1327303.45</v>
      </c>
      <c r="JF20" s="201">
        <v>1558383.45</v>
      </c>
      <c r="JG20" s="200">
        <v>106707.42000000001</v>
      </c>
      <c r="JH20" s="201">
        <f t="shared" si="34"/>
        <v>126768.02059936617</v>
      </c>
      <c r="JI20" s="200">
        <v>49485.779999999992</v>
      </c>
      <c r="JJ20" s="201">
        <f t="shared" si="35"/>
        <v>58788.92375446525</v>
      </c>
      <c r="JK20" s="200">
        <v>311780.95</v>
      </c>
      <c r="JL20" s="201">
        <f t="shared" si="36"/>
        <v>370394.6163452359</v>
      </c>
      <c r="JM20" s="200">
        <v>578244.05220000003</v>
      </c>
      <c r="JN20" s="201">
        <f t="shared" si="37"/>
        <v>686951.7969861005</v>
      </c>
      <c r="JO20" s="200">
        <f t="shared" si="38"/>
        <v>6229288.9122000001</v>
      </c>
      <c r="JP20" s="200">
        <f t="shared" si="38"/>
        <v>7395745.3050716612</v>
      </c>
      <c r="JQ20" s="229">
        <f t="shared" si="9"/>
        <v>4.1029966088650678</v>
      </c>
      <c r="JR20" s="15"/>
      <c r="JS20" s="22"/>
      <c r="JT20" s="15"/>
      <c r="JU20" s="193">
        <v>15</v>
      </c>
      <c r="JV20" s="216">
        <v>15</v>
      </c>
      <c r="JW20" s="17">
        <f t="shared" si="10"/>
        <v>12</v>
      </c>
      <c r="JX20" s="194">
        <f>JW20</f>
        <v>12</v>
      </c>
      <c r="JY20" s="199">
        <f t="shared" si="11"/>
        <v>180252289</v>
      </c>
      <c r="JZ20" s="199">
        <f t="shared" si="12"/>
        <v>181846103.46423396</v>
      </c>
      <c r="KA20" s="230">
        <f t="shared" si="40"/>
        <v>1</v>
      </c>
      <c r="KB20" s="230">
        <f t="shared" si="41"/>
        <v>1.0088421316204976</v>
      </c>
      <c r="KC20" s="230">
        <f t="shared" si="42"/>
        <v>1.2324742325526687</v>
      </c>
      <c r="KD20" s="216" t="s">
        <v>254</v>
      </c>
      <c r="KE20" s="231"/>
      <c r="KF20" s="232"/>
      <c r="KG20" s="231"/>
      <c r="KH20" s="193">
        <v>15</v>
      </c>
      <c r="KI20" s="216">
        <v>15</v>
      </c>
      <c r="KJ20" s="233" t="str">
        <f t="shared" si="13"/>
        <v>Q3</v>
      </c>
      <c r="KK20" s="234">
        <f t="shared" si="14"/>
        <v>1.2324742325526687</v>
      </c>
      <c r="KL20" s="200">
        <f t="shared" si="43"/>
        <v>36949.82137338406</v>
      </c>
      <c r="KM20" s="200">
        <f t="shared" si="44"/>
        <v>45539.702740119719</v>
      </c>
      <c r="KN20" s="200">
        <f t="shared" si="15"/>
        <v>20028626</v>
      </c>
      <c r="KO20" s="200">
        <f t="shared" si="16"/>
        <v>20349827.326741666</v>
      </c>
      <c r="KP20" s="200">
        <f t="shared" si="17"/>
        <v>8910157</v>
      </c>
      <c r="KQ20" s="200">
        <f t="shared" si="18"/>
        <v>8570251.2454891838</v>
      </c>
      <c r="KR20" s="200">
        <v>0</v>
      </c>
      <c r="KS20" s="200">
        <f t="shared" si="45"/>
        <v>408030.736036413</v>
      </c>
      <c r="KT20" s="200">
        <f t="shared" si="19"/>
        <v>8947106.8213733844</v>
      </c>
      <c r="KU20" s="200">
        <f t="shared" si="19"/>
        <v>8615790.9482293036</v>
      </c>
      <c r="KV20" s="235"/>
      <c r="KW20" s="232"/>
      <c r="KX20" s="231"/>
      <c r="KY20" s="276">
        <f t="shared" si="70"/>
        <v>15</v>
      </c>
      <c r="KZ20" s="277">
        <v>14</v>
      </c>
      <c r="LA20" s="321">
        <f t="shared" si="71"/>
        <v>1</v>
      </c>
      <c r="LB20" s="321">
        <f t="shared" si="71"/>
        <v>1.0088421316204976</v>
      </c>
      <c r="LC20" s="322">
        <v>97.871738014620576</v>
      </c>
      <c r="LD20" s="253">
        <f t="shared" si="72"/>
        <v>3605265.7405085848</v>
      </c>
      <c r="LE20" s="322">
        <v>97.871738014620576</v>
      </c>
      <c r="LF20" s="253">
        <f t="shared" si="46"/>
        <v>199142.3086005915</v>
      </c>
      <c r="LG20" s="322">
        <v>97.871738014620576</v>
      </c>
      <c r="LH20" s="253">
        <f t="shared" si="47"/>
        <v>2222246.6351080313</v>
      </c>
      <c r="LI20" s="322">
        <v>113.283800212451</v>
      </c>
      <c r="LJ20" s="253">
        <f t="shared" si="48"/>
        <v>1590125.9896127859</v>
      </c>
      <c r="LK20" s="322">
        <v>114.530871148214</v>
      </c>
      <c r="LL20" s="253">
        <f t="shared" si="49"/>
        <v>170039.01296260048</v>
      </c>
      <c r="LM20" s="322">
        <v>133.31173389491801</v>
      </c>
      <c r="LN20" s="253">
        <f t="shared" si="50"/>
        <v>111587.89674669082</v>
      </c>
      <c r="LO20" s="322">
        <v>103.218284594742</v>
      </c>
      <c r="LP20" s="253">
        <f t="shared" si="51"/>
        <v>328301.81870333699</v>
      </c>
      <c r="LQ20" s="322">
        <v>109.79963570127499</v>
      </c>
      <c r="LR20" s="253">
        <f t="shared" si="52"/>
        <v>778498.91833936679</v>
      </c>
      <c r="LS20" s="256">
        <f t="shared" si="53"/>
        <v>7294875.7278433284</v>
      </c>
      <c r="LT20" s="256">
        <f t="shared" si="73"/>
        <v>9005208.3205819875</v>
      </c>
      <c r="LU20" s="23"/>
      <c r="LV20" s="244"/>
      <c r="LW20" s="15"/>
      <c r="LX20" s="193">
        <v>15</v>
      </c>
      <c r="LY20" s="245">
        <v>15</v>
      </c>
      <c r="LZ20" s="200">
        <f t="shared" si="20"/>
        <v>7834300.9025999987</v>
      </c>
      <c r="MA20" s="200">
        <f t="shared" si="20"/>
        <v>8947106.8213733844</v>
      </c>
      <c r="MB20" s="201">
        <f t="shared" si="21"/>
        <v>8615790.9482293036</v>
      </c>
      <c r="MC20" s="200">
        <f t="shared" si="22"/>
        <v>6229288.9122000001</v>
      </c>
      <c r="MD20" s="200">
        <f t="shared" si="22"/>
        <v>7395745.3050716612</v>
      </c>
      <c r="ME20" s="201">
        <f t="shared" si="54"/>
        <v>9115065.5190231986</v>
      </c>
      <c r="MF20" s="200">
        <f t="shared" si="55"/>
        <v>1605011.9903999986</v>
      </c>
      <c r="MG20" s="200">
        <f t="shared" si="55"/>
        <v>1551361.5163017232</v>
      </c>
      <c r="MH20" s="200">
        <f t="shared" si="55"/>
        <v>-499274.57079389505</v>
      </c>
      <c r="MI20" s="15"/>
      <c r="MJ20" s="22"/>
      <c r="MK20" s="15"/>
      <c r="ML20" s="15"/>
      <c r="MM20" s="15"/>
      <c r="MN20" s="15"/>
      <c r="MO20" s="15"/>
      <c r="MP20" s="22"/>
      <c r="MQ20" s="15"/>
      <c r="MR20" s="355">
        <f t="shared" si="83"/>
        <v>14</v>
      </c>
      <c r="MS20" s="327" t="s">
        <v>52</v>
      </c>
      <c r="MT20" s="382">
        <f t="shared" si="111"/>
        <v>11241898.139023151</v>
      </c>
      <c r="MU20" s="383">
        <f t="shared" si="112"/>
        <v>0.52303613751155165</v>
      </c>
      <c r="MV20" s="362"/>
      <c r="MW20" s="363">
        <f t="shared" si="113"/>
        <v>11241898.139023151</v>
      </c>
      <c r="MX20" s="383">
        <f t="shared" si="114"/>
        <v>0.52303613751155165</v>
      </c>
      <c r="MY20" s="15"/>
      <c r="MZ20" s="22"/>
      <c r="NA20" s="15"/>
      <c r="NB20" s="355">
        <f t="shared" si="84"/>
        <v>14</v>
      </c>
      <c r="NC20" s="327" t="str">
        <f t="shared" si="58"/>
        <v>Overhead</v>
      </c>
      <c r="ND20" s="382">
        <v>11689158.215298433</v>
      </c>
      <c r="NE20" s="382">
        <f t="shared" si="115"/>
        <v>11241898.139023151</v>
      </c>
      <c r="NF20" s="382">
        <f t="shared" si="75"/>
        <v>-447260.07627528161</v>
      </c>
      <c r="NG20" s="384">
        <f t="shared" si="76"/>
        <v>-3.8262813115996712E-2</v>
      </c>
      <c r="NH20" s="15"/>
      <c r="NI20" s="22"/>
      <c r="NJ20" s="15"/>
    </row>
    <row r="21" spans="1:374" ht="17.25" thickBot="1" x14ac:dyDescent="0.35">
      <c r="A21" s="15"/>
      <c r="B21" s="131">
        <f t="shared" si="77"/>
        <v>16</v>
      </c>
      <c r="C21" s="10" t="s">
        <v>238</v>
      </c>
      <c r="D21" s="10"/>
      <c r="E21" s="249"/>
      <c r="F21" s="407">
        <f>SUM(F17:F20,F14:F16)</f>
        <v>96836161.677461118</v>
      </c>
      <c r="G21" s="408">
        <f t="shared" si="104"/>
        <v>4.7471100714133083</v>
      </c>
      <c r="H21" s="407">
        <f>SUM(H17:H20,H14:H16)</f>
        <v>91888600.413061097</v>
      </c>
      <c r="I21" s="409">
        <f t="shared" si="105"/>
        <v>4.4863171637284101</v>
      </c>
      <c r="J21" s="410">
        <f t="shared" si="59"/>
        <v>-4947561.2644000202</v>
      </c>
      <c r="K21" s="407">
        <f>SUM(K17:K20,K14:K16)</f>
        <v>95773053.324787825</v>
      </c>
      <c r="L21" s="409">
        <f t="shared" si="106"/>
        <v>4.4952991132494731</v>
      </c>
      <c r="M21" s="410">
        <f t="shared" si="60"/>
        <v>3884452.9117267281</v>
      </c>
      <c r="N21" s="407">
        <f>SUM(N17:N20,N14:N16)</f>
        <v>116697248.03244552</v>
      </c>
      <c r="O21" s="409">
        <f t="shared" si="107"/>
        <v>5.4294103286032387</v>
      </c>
      <c r="P21" s="410">
        <f t="shared" si="61"/>
        <v>20924194.707657695</v>
      </c>
      <c r="Q21" s="407">
        <f>N21-F21</f>
        <v>19861086.354984403</v>
      </c>
      <c r="R21" s="411">
        <f t="shared" si="63"/>
        <v>0.14372960536531143</v>
      </c>
      <c r="S21" s="15"/>
      <c r="T21" s="22"/>
      <c r="U21" s="15"/>
      <c r="V21" s="186"/>
      <c r="W21" s="187" t="s">
        <v>29</v>
      </c>
      <c r="X21" s="188"/>
      <c r="Y21" s="189"/>
      <c r="Z21" s="189"/>
      <c r="AA21" s="189"/>
      <c r="AB21" s="190"/>
      <c r="AC21" s="22"/>
      <c r="AD21" s="15"/>
      <c r="AE21" s="412">
        <f t="shared" si="78"/>
        <v>15</v>
      </c>
      <c r="AF21" s="413" t="s">
        <v>192</v>
      </c>
      <c r="AG21" s="414">
        <f>LD27/AG19</f>
        <v>25.90476883221455</v>
      </c>
      <c r="AH21" s="414">
        <f>LF27/AH19</f>
        <v>22.821555217999233</v>
      </c>
      <c r="AI21" s="414">
        <f>LH27/AI19</f>
        <v>42.345188173883109</v>
      </c>
      <c r="AJ21" s="15"/>
      <c r="AK21" s="374"/>
      <c r="AL21" s="15"/>
      <c r="AM21" s="882" t="s">
        <v>239</v>
      </c>
      <c r="AN21" s="882"/>
      <c r="AO21" s="882"/>
      <c r="AP21" s="882"/>
      <c r="AQ21" s="882"/>
      <c r="AR21" s="882"/>
      <c r="AS21" s="882"/>
      <c r="AT21" s="882"/>
      <c r="AU21" s="882"/>
      <c r="AV21" s="882"/>
      <c r="AW21" s="882"/>
      <c r="AX21" s="882"/>
      <c r="AY21" s="882"/>
      <c r="AZ21" s="882"/>
      <c r="BA21" s="882"/>
      <c r="BB21" s="882"/>
      <c r="BC21" s="882"/>
      <c r="BD21" s="882"/>
      <c r="BE21" s="882"/>
      <c r="BF21" s="882"/>
      <c r="BG21" s="882"/>
      <c r="BH21" s="882"/>
      <c r="BI21" s="882"/>
      <c r="BJ21" s="882"/>
      <c r="BK21" s="882"/>
      <c r="BL21" s="882"/>
      <c r="BM21" s="882"/>
      <c r="BN21" s="882"/>
      <c r="BO21" s="882"/>
      <c r="BP21" s="882"/>
      <c r="BQ21" s="882"/>
      <c r="BR21" s="882"/>
      <c r="BS21" s="883"/>
      <c r="BT21" s="883"/>
      <c r="BU21" s="883"/>
      <c r="BV21" s="883"/>
      <c r="BW21" s="883"/>
      <c r="BX21" s="883"/>
      <c r="BY21" s="883"/>
      <c r="BZ21" s="883"/>
      <c r="CA21" s="883"/>
      <c r="CB21" s="882"/>
      <c r="CC21" s="882"/>
      <c r="CD21" s="15"/>
      <c r="CE21" s="22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22"/>
      <c r="CS21" s="15"/>
      <c r="CT21" s="15"/>
      <c r="CU21" s="15"/>
      <c r="CV21" s="15"/>
      <c r="CW21" s="23"/>
      <c r="CX21" s="15"/>
      <c r="CY21" s="15"/>
      <c r="CZ21" s="15"/>
      <c r="DA21" s="15"/>
      <c r="DB21" s="22"/>
      <c r="DC21" s="15"/>
      <c r="DD21" s="15"/>
      <c r="DE21" s="15"/>
      <c r="DF21" s="15"/>
      <c r="DG21" s="23"/>
      <c r="DH21" s="15"/>
      <c r="DI21" s="15"/>
      <c r="DJ21" s="15"/>
      <c r="DK21" s="22"/>
      <c r="DL21" s="15"/>
      <c r="DM21" s="15"/>
      <c r="DN21" s="24"/>
      <c r="DO21" s="16"/>
      <c r="DP21" s="16"/>
      <c r="DQ21" s="16"/>
      <c r="DR21" s="16"/>
      <c r="DS21" s="15"/>
      <c r="DT21" s="15"/>
      <c r="DU21" s="15"/>
      <c r="DV21" s="15"/>
      <c r="DW21" s="15"/>
      <c r="DX21" s="22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319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319"/>
      <c r="FB21" s="15"/>
      <c r="FC21" s="247">
        <f t="shared" si="82"/>
        <v>16</v>
      </c>
      <c r="FD21" s="10" t="s">
        <v>240</v>
      </c>
      <c r="FE21" s="249"/>
      <c r="FF21" s="416"/>
      <c r="FG21" s="416"/>
      <c r="FH21" s="416"/>
      <c r="FI21" s="417"/>
      <c r="FJ21" s="416"/>
      <c r="FK21" s="416"/>
      <c r="FL21" s="416"/>
      <c r="FM21" s="416"/>
      <c r="FN21" s="416"/>
      <c r="FO21" s="23"/>
      <c r="FP21" s="319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22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22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22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22"/>
      <c r="HQ21" s="15"/>
      <c r="HR21" s="15"/>
      <c r="HS21" s="247">
        <v>16</v>
      </c>
      <c r="HT21" s="231">
        <v>16</v>
      </c>
      <c r="HU21" s="231">
        <v>10</v>
      </c>
      <c r="HV21" s="231">
        <v>10</v>
      </c>
      <c r="HW21" s="258">
        <v>165008366</v>
      </c>
      <c r="HX21" s="258">
        <v>162810321</v>
      </c>
      <c r="HY21" s="252">
        <f t="shared" si="5"/>
        <v>1</v>
      </c>
      <c r="HZ21" s="252">
        <f t="shared" si="6"/>
        <v>0.98667919055691999</v>
      </c>
      <c r="IA21" s="254">
        <v>0</v>
      </c>
      <c r="IB21" s="254">
        <v>0.1</v>
      </c>
      <c r="IC21" s="254">
        <v>0.9</v>
      </c>
      <c r="ID21" s="15"/>
      <c r="IE21" s="22"/>
      <c r="IF21" s="15"/>
      <c r="IG21" s="276">
        <v>16</v>
      </c>
      <c r="IH21" s="277">
        <v>16</v>
      </c>
      <c r="II21" s="251">
        <f t="shared" si="7"/>
        <v>0.98667919055691999</v>
      </c>
      <c r="IJ21" s="256">
        <v>41813.609999999993</v>
      </c>
      <c r="IK21" s="253">
        <f t="shared" si="30"/>
        <v>41256.618869062731</v>
      </c>
      <c r="IL21" s="256">
        <v>18277227.399999999</v>
      </c>
      <c r="IM21" s="253">
        <v>18078029</v>
      </c>
      <c r="IN21" s="256">
        <v>8498215.0416000001</v>
      </c>
      <c r="IO21" s="253">
        <v>8110539</v>
      </c>
      <c r="IP21" s="256">
        <f t="shared" si="31"/>
        <v>8540028.6515999995</v>
      </c>
      <c r="IQ21" s="256">
        <f t="shared" si="31"/>
        <v>8151795.6188690625</v>
      </c>
      <c r="IR21" s="223"/>
      <c r="IS21" s="224"/>
      <c r="IT21" s="223"/>
      <c r="IU21" s="276">
        <v>16</v>
      </c>
      <c r="IV21" s="277">
        <v>16</v>
      </c>
      <c r="IW21" s="278">
        <f t="shared" si="8"/>
        <v>1</v>
      </c>
      <c r="IX21" s="279">
        <f t="shared" si="8"/>
        <v>0.98667919055691999</v>
      </c>
      <c r="IY21" s="256">
        <v>3323110.7293486688</v>
      </c>
      <c r="IZ21" s="253">
        <f t="shared" si="69"/>
        <v>3278844.2045647604</v>
      </c>
      <c r="JA21" s="256">
        <v>65496.453000000001</v>
      </c>
      <c r="JB21" s="253">
        <f t="shared" si="32"/>
        <v>64623.987230389357</v>
      </c>
      <c r="JC21" s="256">
        <v>1937051.7956513311</v>
      </c>
      <c r="JD21" s="253">
        <f t="shared" si="33"/>
        <v>1937051.7956513311</v>
      </c>
      <c r="JE21" s="256">
        <v>1422568.75</v>
      </c>
      <c r="JF21" s="253">
        <v>1505676.0499999998</v>
      </c>
      <c r="JG21" s="256">
        <v>121468.33999999995</v>
      </c>
      <c r="JH21" s="253">
        <f t="shared" si="34"/>
        <v>119850.2833894927</v>
      </c>
      <c r="JI21" s="256">
        <v>25780.349999999995</v>
      </c>
      <c r="JJ21" s="253">
        <f t="shared" si="35"/>
        <v>25436.934870274086</v>
      </c>
      <c r="JK21" s="256">
        <v>632756.49780000001</v>
      </c>
      <c r="JL21" s="253">
        <f t="shared" si="36"/>
        <v>624327.66906893556</v>
      </c>
      <c r="JM21" s="256">
        <v>709259.58790000004</v>
      </c>
      <c r="JN21" s="253">
        <f t="shared" si="37"/>
        <v>699811.67608390667</v>
      </c>
      <c r="JO21" s="256">
        <f t="shared" si="38"/>
        <v>8237492.5036999993</v>
      </c>
      <c r="JP21" s="256">
        <f t="shared" si="38"/>
        <v>8255622.6008590898</v>
      </c>
      <c r="JQ21" s="280">
        <f t="shared" si="9"/>
        <v>5.0706997874287643</v>
      </c>
      <c r="JR21" s="15"/>
      <c r="JS21" s="22"/>
      <c r="JT21" s="15"/>
      <c r="JU21" s="247">
        <v>16</v>
      </c>
      <c r="JV21" s="231">
        <v>16</v>
      </c>
      <c r="JW21" s="15">
        <f t="shared" si="10"/>
        <v>10</v>
      </c>
      <c r="JX21" s="16">
        <f>JW21</f>
        <v>10</v>
      </c>
      <c r="JY21" s="281">
        <f t="shared" si="11"/>
        <v>162810321</v>
      </c>
      <c r="JZ21" s="281">
        <f t="shared" si="12"/>
        <v>164249911.28745747</v>
      </c>
      <c r="KA21" s="282">
        <f t="shared" si="40"/>
        <v>1</v>
      </c>
      <c r="KB21" s="282">
        <f t="shared" si="41"/>
        <v>1.0088421316204976</v>
      </c>
      <c r="KC21" s="282">
        <f t="shared" si="42"/>
        <v>1.233806921742886</v>
      </c>
      <c r="KD21" s="231" t="s">
        <v>254</v>
      </c>
      <c r="KE21" s="231"/>
      <c r="KF21" s="232"/>
      <c r="KG21" s="231"/>
      <c r="KH21" s="247">
        <v>16</v>
      </c>
      <c r="KI21" s="231">
        <v>16</v>
      </c>
      <c r="KJ21" s="346" t="str">
        <f t="shared" si="13"/>
        <v>Q3</v>
      </c>
      <c r="KK21" s="284">
        <f t="shared" si="14"/>
        <v>1.233806921742886</v>
      </c>
      <c r="KL21" s="270">
        <f t="shared" si="43"/>
        <v>41256.618869062731</v>
      </c>
      <c r="KM21" s="270">
        <f t="shared" si="44"/>
        <v>50902.701928357754</v>
      </c>
      <c r="KN21" s="270">
        <f t="shared" si="15"/>
        <v>18078029</v>
      </c>
      <c r="KO21" s="270">
        <f t="shared" si="16"/>
        <v>18380692.626662746</v>
      </c>
      <c r="KP21" s="270">
        <f t="shared" si="17"/>
        <v>8110539</v>
      </c>
      <c r="KQ21" s="270">
        <f t="shared" si="18"/>
        <v>7740957.7657498904</v>
      </c>
      <c r="KR21" s="270">
        <v>0</v>
      </c>
      <c r="KS21" s="270">
        <f t="shared" si="45"/>
        <v>368547.96951818274</v>
      </c>
      <c r="KT21" s="270">
        <f t="shared" si="19"/>
        <v>8151795.6188690625</v>
      </c>
      <c r="KU21" s="270">
        <f t="shared" si="19"/>
        <v>7791860.467678248</v>
      </c>
      <c r="KV21" s="235"/>
      <c r="KW21" s="232"/>
      <c r="KX21" s="231"/>
      <c r="KY21" s="285">
        <f t="shared" si="70"/>
        <v>16</v>
      </c>
      <c r="KZ21" s="286">
        <v>15</v>
      </c>
      <c r="LA21" s="287">
        <f t="shared" si="71"/>
        <v>1</v>
      </c>
      <c r="LB21" s="287">
        <f t="shared" si="71"/>
        <v>1.0088421316204976</v>
      </c>
      <c r="LC21" s="288">
        <v>97.871738014620576</v>
      </c>
      <c r="LD21" s="201">
        <f t="shared" si="72"/>
        <v>4015809.5938350908</v>
      </c>
      <c r="LE21" s="288">
        <v>97.871738014620576</v>
      </c>
      <c r="LF21" s="201">
        <f t="shared" si="46"/>
        <v>202269.21520803237</v>
      </c>
      <c r="LG21" s="288">
        <v>97.871738014620576</v>
      </c>
      <c r="LH21" s="201">
        <f t="shared" si="47"/>
        <v>1798152.7115731849</v>
      </c>
      <c r="LI21" s="288">
        <v>113.283800212451</v>
      </c>
      <c r="LJ21" s="201">
        <f t="shared" si="48"/>
        <v>1745117.7538073431</v>
      </c>
      <c r="LK21" s="288">
        <v>114.530871148214</v>
      </c>
      <c r="LL21" s="201">
        <f t="shared" si="49"/>
        <v>140244.56396744715</v>
      </c>
      <c r="LM21" s="288">
        <v>133.31173389491801</v>
      </c>
      <c r="LN21" s="201">
        <f t="shared" si="50"/>
        <v>68735.016935925974</v>
      </c>
      <c r="LO21" s="288">
        <v>103.218284594742</v>
      </c>
      <c r="LP21" s="201">
        <f t="shared" si="51"/>
        <v>390895.71005086874</v>
      </c>
      <c r="LQ21" s="288">
        <v>109.79963570127499</v>
      </c>
      <c r="LR21" s="289">
        <f t="shared" si="52"/>
        <v>753840.95364530559</v>
      </c>
      <c r="LS21" s="290">
        <f t="shared" si="53"/>
        <v>7395745.3050716612</v>
      </c>
      <c r="LT21" s="290">
        <f t="shared" si="73"/>
        <v>9115065.5190231986</v>
      </c>
      <c r="LU21" s="23"/>
      <c r="LV21" s="244"/>
      <c r="LW21" s="15"/>
      <c r="LX21" s="247">
        <v>16</v>
      </c>
      <c r="LY21" s="291">
        <v>16</v>
      </c>
      <c r="LZ21" s="256">
        <f t="shared" si="20"/>
        <v>8540028.6515999995</v>
      </c>
      <c r="MA21" s="256">
        <f t="shared" si="20"/>
        <v>8151795.6188690625</v>
      </c>
      <c r="MB21" s="253">
        <f t="shared" si="21"/>
        <v>7791860.467678248</v>
      </c>
      <c r="MC21" s="256">
        <f t="shared" si="22"/>
        <v>8237492.5036999993</v>
      </c>
      <c r="MD21" s="256">
        <f t="shared" si="22"/>
        <v>8255622.6008590898</v>
      </c>
      <c r="ME21" s="253">
        <f t="shared" si="54"/>
        <v>10185844.308236951</v>
      </c>
      <c r="MF21" s="256">
        <f t="shared" si="55"/>
        <v>302536.14790000021</v>
      </c>
      <c r="MG21" s="256">
        <f t="shared" si="55"/>
        <v>-103826.98199002724</v>
      </c>
      <c r="MH21" s="256">
        <f t="shared" si="55"/>
        <v>-2393983.8405587031</v>
      </c>
      <c r="MI21" s="15"/>
      <c r="MJ21" s="22"/>
      <c r="MK21" s="15"/>
      <c r="ML21" s="15"/>
      <c r="MM21" s="15"/>
      <c r="MN21" s="15"/>
      <c r="MO21" s="15"/>
      <c r="MP21" s="22"/>
      <c r="MQ21" s="15"/>
      <c r="MR21" s="193">
        <f t="shared" si="83"/>
        <v>15</v>
      </c>
      <c r="MS21" s="195" t="s">
        <v>58</v>
      </c>
      <c r="MT21" s="405">
        <f t="shared" si="111"/>
        <v>116697248.03244552</v>
      </c>
      <c r="MU21" s="418">
        <f t="shared" si="112"/>
        <v>5.4294103286032387</v>
      </c>
      <c r="MV21" s="195"/>
      <c r="MW21" s="419">
        <f>SUM(MW14:MW20)</f>
        <v>116697248.03244552</v>
      </c>
      <c r="MX21" s="418">
        <f t="shared" si="114"/>
        <v>5.4294103286032387</v>
      </c>
      <c r="MY21" s="15"/>
      <c r="MZ21" s="22"/>
      <c r="NA21" s="15"/>
      <c r="NB21" s="193">
        <f t="shared" si="84"/>
        <v>15</v>
      </c>
      <c r="NC21" s="195" t="str">
        <f t="shared" si="58"/>
        <v>Total Operating Expenses</v>
      </c>
      <c r="ND21" s="405">
        <v>102807155.89495605</v>
      </c>
      <c r="NE21" s="420">
        <f t="shared" si="115"/>
        <v>116697248.03244552</v>
      </c>
      <c r="NF21" s="420">
        <f t="shared" si="75"/>
        <v>13890092.137489468</v>
      </c>
      <c r="NG21" s="376">
        <f t="shared" si="76"/>
        <v>0.13510822293033539</v>
      </c>
      <c r="NH21" s="15"/>
      <c r="NI21" s="22"/>
      <c r="NJ21" s="15"/>
    </row>
    <row r="22" spans="1:374" x14ac:dyDescent="0.3">
      <c r="A22" s="17"/>
      <c r="B22" s="177">
        <f t="shared" si="77"/>
        <v>17</v>
      </c>
      <c r="C22" s="195" t="s">
        <v>236</v>
      </c>
      <c r="D22" s="195"/>
      <c r="E22" s="196"/>
      <c r="F22" s="419">
        <f>F12-F21</f>
        <v>13569776.854138836</v>
      </c>
      <c r="G22" s="421">
        <f t="shared" si="104"/>
        <v>0.66521868747413349</v>
      </c>
      <c r="H22" s="419">
        <f>H12-H21</f>
        <v>13405657.603338882</v>
      </c>
      <c r="I22" s="422">
        <f t="shared" si="105"/>
        <v>0.65451026053909589</v>
      </c>
      <c r="J22" s="406">
        <f t="shared" si="59"/>
        <v>-164119.25079995394</v>
      </c>
      <c r="K22" s="419">
        <f>K12-K21</f>
        <v>9818326.7742802054</v>
      </c>
      <c r="L22" s="422">
        <f t="shared" si="106"/>
        <v>0.46084273300068301</v>
      </c>
      <c r="M22" s="406">
        <f t="shared" si="60"/>
        <v>-3587330.829058677</v>
      </c>
      <c r="N22" s="419">
        <f>N12-N21</f>
        <v>-9994771.1986836791</v>
      </c>
      <c r="O22" s="422">
        <f t="shared" si="107"/>
        <v>-0.46501279929987516</v>
      </c>
      <c r="P22" s="406">
        <f t="shared" si="61"/>
        <v>-19813097.972963884</v>
      </c>
      <c r="Q22" s="419">
        <f t="shared" si="62"/>
        <v>-23564548.052822515</v>
      </c>
      <c r="R22" s="423">
        <f t="shared" si="63"/>
        <v>-1.6990374865528066</v>
      </c>
      <c r="S22" s="15"/>
      <c r="T22" s="22"/>
      <c r="U22" s="15"/>
      <c r="V22" s="424">
        <v>11</v>
      </c>
      <c r="W22" s="425" t="s">
        <v>241</v>
      </c>
      <c r="X22" s="256">
        <f>X18-X7</f>
        <v>-4782707.1546753757</v>
      </c>
      <c r="Y22" s="256">
        <f>Y18-Y7</f>
        <v>-8641525.2063947003</v>
      </c>
      <c r="Z22" s="256">
        <f>Z18-Z7</f>
        <v>-14963088.781752517</v>
      </c>
      <c r="AA22" s="256">
        <f>AA18-AA7</f>
        <v>-28387321.142822593</v>
      </c>
      <c r="AB22" s="256"/>
      <c r="AC22" s="22"/>
      <c r="AD22" s="15"/>
      <c r="AE22" s="15"/>
      <c r="AF22" s="15"/>
      <c r="AG22" s="15"/>
      <c r="AH22" s="15"/>
      <c r="AI22" s="15"/>
      <c r="AJ22" s="15"/>
      <c r="AK22" s="374"/>
      <c r="AL22" s="15"/>
      <c r="AM22" s="247">
        <v>18</v>
      </c>
      <c r="AN22" s="16"/>
      <c r="AO22" s="191" t="s">
        <v>242</v>
      </c>
      <c r="AP22" s="15"/>
      <c r="AQ22" s="426"/>
      <c r="AR22" s="427"/>
      <c r="AS22" s="260">
        <v>1025480397</v>
      </c>
      <c r="AT22" s="262"/>
      <c r="AU22" s="427"/>
      <c r="AV22" s="260">
        <v>1079178438.6666701</v>
      </c>
      <c r="AW22" s="262"/>
      <c r="AX22" s="261"/>
      <c r="AY22" s="427"/>
      <c r="AZ22" s="260">
        <v>1290136807.9999998</v>
      </c>
      <c r="BA22" s="262"/>
      <c r="BB22" s="261"/>
      <c r="BC22" s="427"/>
      <c r="BD22" s="260">
        <v>1470610844</v>
      </c>
      <c r="BE22" s="262"/>
      <c r="BF22" s="261"/>
      <c r="BG22" s="427"/>
      <c r="BH22" s="260">
        <v>1519641411.6666667</v>
      </c>
      <c r="BI22" s="262"/>
      <c r="BJ22" s="261"/>
      <c r="BK22" s="427"/>
      <c r="BL22" s="260">
        <v>1682130877</v>
      </c>
      <c r="BM22" s="262"/>
      <c r="BN22" s="261"/>
      <c r="BO22" s="427"/>
      <c r="BP22" s="260">
        <v>1854790824</v>
      </c>
      <c r="BQ22" s="262"/>
      <c r="BR22" s="261"/>
      <c r="BS22" s="884">
        <v>1962055288</v>
      </c>
      <c r="BT22" s="884"/>
      <c r="BU22" s="884"/>
      <c r="BV22" s="428"/>
      <c r="BW22" s="15"/>
      <c r="BX22" s="15"/>
      <c r="BY22" s="429">
        <f>F24</f>
        <v>2039897121</v>
      </c>
      <c r="BZ22" s="263"/>
      <c r="CA22" s="265"/>
      <c r="CB22" s="430">
        <f>BY22/AS22-1</f>
        <v>0.98921122916404225</v>
      </c>
      <c r="CC22" s="265">
        <f>(CB22+1)^(1/15)-1</f>
        <v>4.6916537504634537E-2</v>
      </c>
      <c r="CD22" s="15"/>
      <c r="CE22" s="22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22"/>
      <c r="CS22" s="15"/>
      <c r="CT22" s="15"/>
      <c r="CU22" s="15"/>
      <c r="CV22" s="15"/>
      <c r="CW22" s="23"/>
      <c r="CX22" s="15"/>
      <c r="CY22" s="15"/>
      <c r="CZ22" s="15"/>
      <c r="DA22" s="15"/>
      <c r="DB22" s="22"/>
      <c r="DC22" s="15"/>
      <c r="DD22" s="15"/>
      <c r="DE22" s="15"/>
      <c r="DF22" s="15"/>
      <c r="DG22" s="23"/>
      <c r="DH22" s="15"/>
      <c r="DI22" s="15"/>
      <c r="DJ22" s="15"/>
      <c r="DK22" s="22"/>
      <c r="DL22" s="15"/>
      <c r="DM22" s="15"/>
      <c r="DN22" s="24"/>
      <c r="DO22" s="16"/>
      <c r="DP22" s="16"/>
      <c r="DQ22" s="16"/>
      <c r="DR22" s="16"/>
      <c r="DS22" s="15"/>
      <c r="DT22" s="15"/>
      <c r="DU22" s="15"/>
      <c r="DV22" s="15"/>
      <c r="DW22" s="15"/>
      <c r="DX22" s="22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26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26"/>
      <c r="FB22" s="15"/>
      <c r="FC22" s="247">
        <f>FC21+1</f>
        <v>17</v>
      </c>
      <c r="FD22" s="17"/>
      <c r="FE22" s="196" t="s">
        <v>243</v>
      </c>
      <c r="FF22" s="200">
        <v>10760.16</v>
      </c>
      <c r="FG22" s="200">
        <v>4592.0767999999998</v>
      </c>
      <c r="FH22" s="200">
        <v>37840</v>
      </c>
      <c r="FI22" s="201">
        <f>FF22+FH22+FG22</f>
        <v>53192.236800000006</v>
      </c>
      <c r="FJ22" s="200">
        <v>0</v>
      </c>
      <c r="FK22" s="200">
        <v>0</v>
      </c>
      <c r="FL22" s="200">
        <v>0</v>
      </c>
      <c r="FM22" s="200">
        <v>0</v>
      </c>
      <c r="FN22" s="200">
        <v>0</v>
      </c>
      <c r="FO22" s="23"/>
      <c r="FP22" s="319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22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22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22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22"/>
      <c r="HQ22" s="15"/>
      <c r="HR22" s="15"/>
      <c r="HS22" s="193">
        <v>17</v>
      </c>
      <c r="HT22" s="216">
        <v>17</v>
      </c>
      <c r="HU22" s="216">
        <v>10</v>
      </c>
      <c r="HV22" s="216">
        <v>9</v>
      </c>
      <c r="HW22" s="217">
        <v>181354690</v>
      </c>
      <c r="HX22" s="217">
        <v>160771398</v>
      </c>
      <c r="HY22" s="219">
        <f t="shared" si="5"/>
        <v>0.9</v>
      </c>
      <c r="HZ22" s="219">
        <f t="shared" si="6"/>
        <v>0.88650256577318187</v>
      </c>
      <c r="IA22" s="220">
        <v>0</v>
      </c>
      <c r="IB22" s="220">
        <v>0.1111111111111111</v>
      </c>
      <c r="IC22" s="220">
        <v>0.88888888888888884</v>
      </c>
      <c r="ID22" s="15"/>
      <c r="IE22" s="22"/>
      <c r="IF22" s="15"/>
      <c r="IG22" s="225">
        <v>17</v>
      </c>
      <c r="IH22" s="226">
        <v>17</v>
      </c>
      <c r="II22" s="222">
        <f t="shared" si="7"/>
        <v>0.88650256577318187</v>
      </c>
      <c r="IJ22" s="200">
        <v>34767.32</v>
      </c>
      <c r="IK22" s="201">
        <f t="shared" si="30"/>
        <v>30821.31838505726</v>
      </c>
      <c r="IL22" s="200">
        <v>20387910</v>
      </c>
      <c r="IM22" s="201">
        <v>18050752</v>
      </c>
      <c r="IN22" s="200">
        <v>9596945.729700001</v>
      </c>
      <c r="IO22" s="201">
        <v>8150863</v>
      </c>
      <c r="IP22" s="200">
        <f t="shared" si="31"/>
        <v>9631713.0497000013</v>
      </c>
      <c r="IQ22" s="200">
        <f t="shared" si="31"/>
        <v>8181684.3183850572</v>
      </c>
      <c r="IR22" s="223"/>
      <c r="IS22" s="224"/>
      <c r="IT22" s="223"/>
      <c r="IU22" s="225">
        <v>17</v>
      </c>
      <c r="IV22" s="226">
        <v>17</v>
      </c>
      <c r="IW22" s="227">
        <f t="shared" si="8"/>
        <v>0.9</v>
      </c>
      <c r="IX22" s="228">
        <f t="shared" si="8"/>
        <v>0.88650256577318187</v>
      </c>
      <c r="IY22" s="200">
        <v>3524618.1201065383</v>
      </c>
      <c r="IZ22" s="201">
        <f t="shared" si="69"/>
        <v>3124583.0068450952</v>
      </c>
      <c r="JA22" s="200">
        <v>104675.85</v>
      </c>
      <c r="JB22" s="201">
        <f t="shared" si="32"/>
        <v>92795.409599488732</v>
      </c>
      <c r="JC22" s="200">
        <v>1570062.051893461</v>
      </c>
      <c r="JD22" s="201">
        <f t="shared" si="33"/>
        <v>1413055.8467041149</v>
      </c>
      <c r="JE22" s="200">
        <v>1800028.4500000002</v>
      </c>
      <c r="JF22" s="201">
        <v>1503636.15</v>
      </c>
      <c r="JG22" s="200">
        <v>85103.112200000003</v>
      </c>
      <c r="JH22" s="201">
        <f t="shared" si="34"/>
        <v>75444.127320582978</v>
      </c>
      <c r="JI22" s="200">
        <v>53344.067600000002</v>
      </c>
      <c r="JJ22" s="201">
        <f t="shared" si="35"/>
        <v>47289.652796178059</v>
      </c>
      <c r="JK22" s="200">
        <v>419125.8</v>
      </c>
      <c r="JL22" s="201">
        <f t="shared" si="36"/>
        <v>371556.09708173748</v>
      </c>
      <c r="JM22" s="200">
        <v>933332.77504999994</v>
      </c>
      <c r="JN22" s="201">
        <f t="shared" si="37"/>
        <v>827401.8998020289</v>
      </c>
      <c r="JO22" s="200">
        <f t="shared" si="38"/>
        <v>8490290.2268500011</v>
      </c>
      <c r="JP22" s="200">
        <f t="shared" si="38"/>
        <v>7455762.1901492272</v>
      </c>
      <c r="JQ22" s="229">
        <f t="shared" si="9"/>
        <v>4.6374929140998242</v>
      </c>
      <c r="JR22" s="15"/>
      <c r="JS22" s="22"/>
      <c r="JT22" s="15"/>
      <c r="JU22" s="193">
        <v>17</v>
      </c>
      <c r="JV22" s="216">
        <v>17</v>
      </c>
      <c r="JW22" s="17">
        <f t="shared" si="10"/>
        <v>9</v>
      </c>
      <c r="JX22" s="194">
        <f t="shared" ref="JX22:JX25" si="120">JW22</f>
        <v>9</v>
      </c>
      <c r="JY22" s="199">
        <f t="shared" si="11"/>
        <v>160771398</v>
      </c>
      <c r="JZ22" s="199">
        <f t="shared" si="12"/>
        <v>162192959.86192742</v>
      </c>
      <c r="KA22" s="230">
        <f t="shared" si="40"/>
        <v>1</v>
      </c>
      <c r="KB22" s="230">
        <f t="shared" si="41"/>
        <v>1.0088421316204976</v>
      </c>
      <c r="KC22" s="230">
        <f t="shared" si="42"/>
        <v>1.2320346241280871</v>
      </c>
      <c r="KD22" s="216" t="s">
        <v>254</v>
      </c>
      <c r="KE22" s="231"/>
      <c r="KF22" s="232"/>
      <c r="KG22" s="231"/>
      <c r="KH22" s="193">
        <v>17</v>
      </c>
      <c r="KI22" s="216">
        <v>17</v>
      </c>
      <c r="KJ22" s="233" t="str">
        <f t="shared" si="13"/>
        <v>Q3</v>
      </c>
      <c r="KK22" s="234">
        <f t="shared" si="14"/>
        <v>1.2320346241280871</v>
      </c>
      <c r="KL22" s="200">
        <f t="shared" si="43"/>
        <v>30821.31838505726</v>
      </c>
      <c r="KM22" s="200">
        <f t="shared" si="44"/>
        <v>37972.931411666119</v>
      </c>
      <c r="KN22" s="200">
        <f t="shared" si="15"/>
        <v>18050752</v>
      </c>
      <c r="KO22" s="200">
        <f t="shared" si="16"/>
        <v>18150505.641450468</v>
      </c>
      <c r="KP22" s="200">
        <f t="shared" si="17"/>
        <v>8150863</v>
      </c>
      <c r="KQ22" s="200">
        <f t="shared" si="18"/>
        <v>7644015.4052553372</v>
      </c>
      <c r="KR22" s="200">
        <v>0</v>
      </c>
      <c r="KS22" s="200">
        <f t="shared" si="45"/>
        <v>363932.5315837909</v>
      </c>
      <c r="KT22" s="200">
        <f t="shared" si="19"/>
        <v>8181684.3183850572</v>
      </c>
      <c r="KU22" s="200">
        <f t="shared" si="19"/>
        <v>7681988.3366670031</v>
      </c>
      <c r="KV22" s="235"/>
      <c r="KW22" s="232"/>
      <c r="KX22" s="231"/>
      <c r="KY22" s="276">
        <f t="shared" si="70"/>
        <v>17</v>
      </c>
      <c r="KZ22" s="277">
        <v>16</v>
      </c>
      <c r="LA22" s="321">
        <f t="shared" si="71"/>
        <v>1</v>
      </c>
      <c r="LB22" s="321">
        <f t="shared" si="71"/>
        <v>1.0088421316204976</v>
      </c>
      <c r="LC22" s="322">
        <v>97.871738014620576</v>
      </c>
      <c r="LD22" s="253">
        <f t="shared" si="72"/>
        <v>4304841.9871557718</v>
      </c>
      <c r="LE22" s="322">
        <v>97.871738014620576</v>
      </c>
      <c r="LF22" s="253">
        <f t="shared" si="46"/>
        <v>84845.767670052126</v>
      </c>
      <c r="LG22" s="322">
        <v>97.871738014620576</v>
      </c>
      <c r="LH22" s="253">
        <f t="shared" si="47"/>
        <v>2520893.2534939265</v>
      </c>
      <c r="LI22" s="322">
        <v>113.283800212451</v>
      </c>
      <c r="LJ22" s="253">
        <f t="shared" si="48"/>
        <v>1686094.6555467544</v>
      </c>
      <c r="LK22" s="322">
        <v>114.530871148214</v>
      </c>
      <c r="LL22" s="253">
        <f t="shared" si="49"/>
        <v>132591.41111349355</v>
      </c>
      <c r="LM22" s="322">
        <v>133.31173389491801</v>
      </c>
      <c r="LN22" s="253">
        <f t="shared" si="50"/>
        <v>29740.434718768545</v>
      </c>
      <c r="LO22" s="322">
        <v>103.218284594742</v>
      </c>
      <c r="LP22" s="253">
        <f t="shared" si="51"/>
        <v>658883.7870084889</v>
      </c>
      <c r="LQ22" s="322">
        <v>109.79963570127499</v>
      </c>
      <c r="LR22" s="253">
        <f t="shared" si="52"/>
        <v>767953.01152969571</v>
      </c>
      <c r="LS22" s="256">
        <f t="shared" si="53"/>
        <v>8255622.6008590898</v>
      </c>
      <c r="LT22" s="256">
        <f t="shared" si="73"/>
        <v>10185844.308236951</v>
      </c>
      <c r="LU22" s="23"/>
      <c r="LV22" s="244"/>
      <c r="LW22" s="15"/>
      <c r="LX22" s="193">
        <v>17</v>
      </c>
      <c r="LY22" s="245">
        <v>17</v>
      </c>
      <c r="LZ22" s="200">
        <f t="shared" si="20"/>
        <v>9631713.0497000013</v>
      </c>
      <c r="MA22" s="200">
        <f t="shared" si="20"/>
        <v>8181684.3183850572</v>
      </c>
      <c r="MB22" s="201">
        <f t="shared" si="21"/>
        <v>7681988.3366670031</v>
      </c>
      <c r="MC22" s="200">
        <f t="shared" si="22"/>
        <v>8490290.2268500011</v>
      </c>
      <c r="MD22" s="200">
        <f t="shared" si="22"/>
        <v>7455762.1901492272</v>
      </c>
      <c r="ME22" s="201">
        <f t="shared" si="54"/>
        <v>9185757.1675289068</v>
      </c>
      <c r="MF22" s="200">
        <f t="shared" si="55"/>
        <v>1141422.8228500001</v>
      </c>
      <c r="MG22" s="200">
        <f t="shared" si="55"/>
        <v>725922.12823582999</v>
      </c>
      <c r="MH22" s="200">
        <f t="shared" si="55"/>
        <v>-1503768.8308619037</v>
      </c>
      <c r="MI22" s="15"/>
      <c r="MJ22" s="22"/>
      <c r="MK22" s="15"/>
      <c r="ML22" s="15"/>
      <c r="MM22" s="15"/>
      <c r="MN22" s="15"/>
      <c r="MO22" s="15"/>
      <c r="MP22" s="22"/>
      <c r="MQ22" s="15"/>
      <c r="MR22" s="247">
        <f t="shared" si="83"/>
        <v>16</v>
      </c>
      <c r="MS22" s="16"/>
      <c r="MT22" s="256"/>
      <c r="MU22" s="325"/>
      <c r="MV22" s="15"/>
      <c r="MW22" s="250"/>
      <c r="MX22" s="325"/>
      <c r="MY22" s="15"/>
      <c r="MZ22" s="22"/>
      <c r="NA22" s="15"/>
      <c r="NB22" s="247">
        <f t="shared" si="84"/>
        <v>16</v>
      </c>
      <c r="NC22" s="16"/>
      <c r="ND22" s="256"/>
      <c r="NE22" s="256"/>
      <c r="NF22" s="256"/>
      <c r="NG22" s="265"/>
      <c r="NH22" s="15"/>
      <c r="NI22" s="22"/>
      <c r="NJ22" s="15"/>
    </row>
    <row r="23" spans="1:374" ht="17.25" thickBot="1" x14ac:dyDescent="0.35">
      <c r="A23" s="15"/>
      <c r="B23" s="431" t="s">
        <v>244</v>
      </c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15"/>
      <c r="T23" s="22"/>
      <c r="U23" s="15"/>
      <c r="V23" s="432">
        <v>12</v>
      </c>
      <c r="W23" s="433" t="s">
        <v>245</v>
      </c>
      <c r="X23" s="434">
        <f>X19/X8-1</f>
        <v>-5.6543479707335988</v>
      </c>
      <c r="Y23" s="434">
        <f>Y19/Y8-1</f>
        <v>-2.1768303222699013</v>
      </c>
      <c r="Z23" s="434">
        <f>Z19/Z8-1</f>
        <v>-1.6462221942900221</v>
      </c>
      <c r="AA23" s="434">
        <f>AA19/AA8-1</f>
        <v>-2.0363437752142293</v>
      </c>
      <c r="AB23" s="254"/>
      <c r="AC23" s="22"/>
      <c r="AD23" s="15"/>
      <c r="AE23" s="15"/>
      <c r="AF23" s="15"/>
      <c r="AG23" s="15"/>
      <c r="AH23" s="15"/>
      <c r="AI23" s="15"/>
      <c r="AJ23" s="15"/>
      <c r="AK23" s="374"/>
      <c r="AL23" s="15"/>
      <c r="AM23" s="377">
        <v>19</v>
      </c>
      <c r="AN23" s="435"/>
      <c r="AO23" s="436" t="s">
        <v>246</v>
      </c>
      <c r="AP23" s="437"/>
      <c r="AQ23" s="437"/>
      <c r="AR23" s="438"/>
      <c r="AS23" s="439">
        <v>158</v>
      </c>
      <c r="AT23" s="440"/>
      <c r="AU23" s="438"/>
      <c r="AV23" s="439">
        <v>165</v>
      </c>
      <c r="AW23" s="440"/>
      <c r="AX23" s="441"/>
      <c r="AY23" s="438"/>
      <c r="AZ23" s="439">
        <v>184</v>
      </c>
      <c r="BA23" s="440"/>
      <c r="BB23" s="441"/>
      <c r="BC23" s="438"/>
      <c r="BD23" s="439">
        <v>190</v>
      </c>
      <c r="BE23" s="440"/>
      <c r="BF23" s="441"/>
      <c r="BG23" s="438"/>
      <c r="BH23" s="439">
        <v>191</v>
      </c>
      <c r="BI23" s="440"/>
      <c r="BJ23" s="441"/>
      <c r="BK23" s="438"/>
      <c r="BL23" s="439">
        <v>195</v>
      </c>
      <c r="BM23" s="440"/>
      <c r="BN23" s="441"/>
      <c r="BO23" s="438"/>
      <c r="BP23" s="439">
        <v>189</v>
      </c>
      <c r="BQ23" s="440"/>
      <c r="BR23" s="441"/>
      <c r="BS23" s="885">
        <v>179</v>
      </c>
      <c r="BT23" s="885"/>
      <c r="BU23" s="885"/>
      <c r="BV23" s="442"/>
      <c r="BW23" s="437"/>
      <c r="BX23" s="437"/>
      <c r="BY23" s="443">
        <f>F25</f>
        <v>201</v>
      </c>
      <c r="BZ23" s="444"/>
      <c r="CA23" s="445"/>
      <c r="CB23" s="446">
        <f>BY23/AS23-1</f>
        <v>0.27215189873417711</v>
      </c>
      <c r="CC23" s="445">
        <f>(CB23+1)^(1/15)-1</f>
        <v>1.6176774836214047E-2</v>
      </c>
      <c r="CD23" s="15"/>
      <c r="CE23" s="22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22"/>
      <c r="CS23" s="15"/>
      <c r="CT23" s="15"/>
      <c r="CU23" s="15"/>
      <c r="CV23" s="15"/>
      <c r="CW23" s="23"/>
      <c r="CX23" s="15"/>
      <c r="CY23" s="15"/>
      <c r="CZ23" s="15"/>
      <c r="DA23" s="15"/>
      <c r="DB23" s="22"/>
      <c r="DC23" s="15"/>
      <c r="DD23" s="15"/>
      <c r="DE23" s="15"/>
      <c r="DF23" s="15"/>
      <c r="DG23" s="23"/>
      <c r="DH23" s="15"/>
      <c r="DI23" s="15"/>
      <c r="DJ23" s="15"/>
      <c r="DK23" s="22"/>
      <c r="DL23" s="15"/>
      <c r="DM23" s="15"/>
      <c r="DN23" s="24"/>
      <c r="DO23" s="16"/>
      <c r="DP23" s="16"/>
      <c r="DQ23" s="16"/>
      <c r="DR23" s="16"/>
      <c r="DS23" s="15"/>
      <c r="DT23" s="15"/>
      <c r="DU23" s="15"/>
      <c r="DV23" s="15"/>
      <c r="DW23" s="15"/>
      <c r="DX23" s="22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447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447"/>
      <c r="FB23" s="15"/>
      <c r="FC23" s="247">
        <f t="shared" si="82"/>
        <v>18</v>
      </c>
      <c r="FD23" s="272"/>
      <c r="FE23" s="273" t="s">
        <v>247</v>
      </c>
      <c r="FF23" s="256">
        <v>182955.97319999986</v>
      </c>
      <c r="FG23" s="256">
        <v>364539.86919999996</v>
      </c>
      <c r="FH23" s="256">
        <v>607509.00415000005</v>
      </c>
      <c r="FI23" s="253">
        <f>FF23+FH23+FG23</f>
        <v>1155004.8465499999</v>
      </c>
      <c r="FJ23" s="256">
        <v>182955.97319999986</v>
      </c>
      <c r="FK23" s="256">
        <v>369934.60009999992</v>
      </c>
      <c r="FL23" s="256">
        <v>607509.00415000005</v>
      </c>
      <c r="FM23" s="256">
        <v>1160399.5774499997</v>
      </c>
      <c r="FN23" s="256">
        <v>1160399.5774499997</v>
      </c>
      <c r="FO23" s="23"/>
      <c r="FP23" s="319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22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22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22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22"/>
      <c r="HQ23" s="15"/>
      <c r="HR23" s="15"/>
      <c r="HS23" s="247">
        <v>18</v>
      </c>
      <c r="HT23" s="231">
        <v>18</v>
      </c>
      <c r="HU23" s="231">
        <v>11</v>
      </c>
      <c r="HV23" s="231">
        <v>13</v>
      </c>
      <c r="HW23" s="258">
        <v>232657389</v>
      </c>
      <c r="HX23" s="258">
        <v>274763580</v>
      </c>
      <c r="HY23" s="252">
        <f t="shared" si="5"/>
        <v>1.1818181818181819</v>
      </c>
      <c r="HZ23" s="252">
        <f t="shared" si="6"/>
        <v>1.1809793842395437</v>
      </c>
      <c r="IA23" s="254">
        <v>0</v>
      </c>
      <c r="IB23" s="254">
        <v>0</v>
      </c>
      <c r="IC23" s="254">
        <v>1</v>
      </c>
      <c r="ID23" s="15"/>
      <c r="IE23" s="22"/>
      <c r="IF23" s="15"/>
      <c r="IG23" s="276">
        <v>18</v>
      </c>
      <c r="IH23" s="277">
        <v>18</v>
      </c>
      <c r="II23" s="251">
        <f t="shared" si="7"/>
        <v>1.1809793842395437</v>
      </c>
      <c r="IJ23" s="256">
        <v>18979</v>
      </c>
      <c r="IK23" s="253">
        <f t="shared" si="30"/>
        <v>22413.807733482299</v>
      </c>
      <c r="IL23" s="256">
        <v>24450271</v>
      </c>
      <c r="IM23" s="253">
        <v>30705118</v>
      </c>
      <c r="IN23" s="256">
        <v>11683231.3484</v>
      </c>
      <c r="IO23" s="253">
        <v>13796911</v>
      </c>
      <c r="IP23" s="256">
        <f t="shared" si="31"/>
        <v>11702210.3484</v>
      </c>
      <c r="IQ23" s="256">
        <f t="shared" si="31"/>
        <v>13819324.807733482</v>
      </c>
      <c r="IR23" s="223"/>
      <c r="IS23" s="224"/>
      <c r="IT23" s="223"/>
      <c r="IU23" s="276">
        <v>18</v>
      </c>
      <c r="IV23" s="277">
        <v>18</v>
      </c>
      <c r="IW23" s="278">
        <f t="shared" si="8"/>
        <v>1.1818181818181819</v>
      </c>
      <c r="IX23" s="279">
        <f t="shared" si="8"/>
        <v>1.1809793842395437</v>
      </c>
      <c r="IY23" s="256">
        <v>3904362.4025268196</v>
      </c>
      <c r="IZ23" s="253">
        <f t="shared" si="69"/>
        <v>4610971.5059841489</v>
      </c>
      <c r="JA23" s="256">
        <v>306467.28699999995</v>
      </c>
      <c r="JB23" s="253">
        <f t="shared" si="32"/>
        <v>361931.54789082345</v>
      </c>
      <c r="JC23" s="256">
        <v>1449675.490473181</v>
      </c>
      <c r="JD23" s="253">
        <f t="shared" si="33"/>
        <v>1713252.8523773958</v>
      </c>
      <c r="JE23" s="256">
        <v>2134666.75</v>
      </c>
      <c r="JF23" s="253">
        <v>2567791.75</v>
      </c>
      <c r="JG23" s="256">
        <v>171013.78</v>
      </c>
      <c r="JH23" s="253">
        <f t="shared" si="34"/>
        <v>201963.7486008768</v>
      </c>
      <c r="JI23" s="256">
        <v>101792.372</v>
      </c>
      <c r="JJ23" s="253">
        <f t="shared" si="35"/>
        <v>120214.69280484258</v>
      </c>
      <c r="JK23" s="256">
        <v>290438.96200000006</v>
      </c>
      <c r="JL23" s="253">
        <f t="shared" si="36"/>
        <v>343002.42650193232</v>
      </c>
      <c r="JM23" s="256">
        <v>1079814.6000000001</v>
      </c>
      <c r="JN23" s="253">
        <f t="shared" si="37"/>
        <v>1275238.7814008694</v>
      </c>
      <c r="JO23" s="256">
        <f t="shared" si="38"/>
        <v>9438231.6440000013</v>
      </c>
      <c r="JP23" s="256">
        <f t="shared" si="38"/>
        <v>11194367.305560889</v>
      </c>
      <c r="JQ23" s="280">
        <f t="shared" si="9"/>
        <v>4.0741816311903083</v>
      </c>
      <c r="JR23" s="15"/>
      <c r="JS23" s="22"/>
      <c r="JT23" s="15"/>
      <c r="JU23" s="247">
        <v>18</v>
      </c>
      <c r="JV23" s="231">
        <v>18</v>
      </c>
      <c r="JW23" s="15">
        <f t="shared" si="10"/>
        <v>13</v>
      </c>
      <c r="JX23" s="16">
        <f t="shared" si="120"/>
        <v>13</v>
      </c>
      <c r="JY23" s="281">
        <f t="shared" si="11"/>
        <v>274763580</v>
      </c>
      <c r="JZ23" s="281">
        <f t="shared" si="12"/>
        <v>277193075.73887914</v>
      </c>
      <c r="KA23" s="282">
        <f t="shared" si="40"/>
        <v>1</v>
      </c>
      <c r="KB23" s="282">
        <f t="shared" si="41"/>
        <v>1.0088421316204976</v>
      </c>
      <c r="KC23" s="282">
        <f t="shared" si="42"/>
        <v>1.2291449218076524</v>
      </c>
      <c r="KD23" s="231" t="s">
        <v>254</v>
      </c>
      <c r="KE23" s="231"/>
      <c r="KF23" s="232"/>
      <c r="KG23" s="231"/>
      <c r="KH23" s="247">
        <v>18</v>
      </c>
      <c r="KI23" s="231">
        <v>18</v>
      </c>
      <c r="KJ23" s="346" t="str">
        <f t="shared" si="13"/>
        <v>Q3</v>
      </c>
      <c r="KK23" s="284">
        <f t="shared" si="14"/>
        <v>1.2291449218076524</v>
      </c>
      <c r="KL23" s="270">
        <f t="shared" si="43"/>
        <v>22413.807733482299</v>
      </c>
      <c r="KM23" s="270">
        <f t="shared" si="44"/>
        <v>27549.817953982856</v>
      </c>
      <c r="KN23" s="270">
        <f t="shared" si="15"/>
        <v>30705118</v>
      </c>
      <c r="KO23" s="270">
        <f t="shared" si="16"/>
        <v>31019808.068442166</v>
      </c>
      <c r="KP23" s="270">
        <f t="shared" si="17"/>
        <v>13796911</v>
      </c>
      <c r="KQ23" s="270">
        <f t="shared" si="18"/>
        <v>13063872.45773099</v>
      </c>
      <c r="KR23" s="270">
        <v>0</v>
      </c>
      <c r="KS23" s="270">
        <f t="shared" si="45"/>
        <v>621972.60520447453</v>
      </c>
      <c r="KT23" s="270">
        <f t="shared" si="19"/>
        <v>13819324.807733482</v>
      </c>
      <c r="KU23" s="270">
        <f t="shared" si="19"/>
        <v>13091422.275684973</v>
      </c>
      <c r="KV23" s="235"/>
      <c r="KW23" s="232"/>
      <c r="KX23" s="231"/>
      <c r="KY23" s="285">
        <f t="shared" si="70"/>
        <v>18</v>
      </c>
      <c r="KZ23" s="286">
        <v>17</v>
      </c>
      <c r="LA23" s="287">
        <f t="shared" si="71"/>
        <v>1</v>
      </c>
      <c r="LB23" s="287">
        <f t="shared" si="71"/>
        <v>1.0088421316204976</v>
      </c>
      <c r="LC23" s="288">
        <v>97.871738014620576</v>
      </c>
      <c r="LD23" s="201">
        <f t="shared" si="72"/>
        <v>4102310.2291637203</v>
      </c>
      <c r="LE23" s="288">
        <v>97.871738014620576</v>
      </c>
      <c r="LF23" s="201">
        <f t="shared" si="46"/>
        <v>121832.43561955796</v>
      </c>
      <c r="LG23" s="288">
        <v>97.871738014620576</v>
      </c>
      <c r="LH23" s="201">
        <f t="shared" si="47"/>
        <v>1838961.1257497524</v>
      </c>
      <c r="LI23" s="288">
        <v>113.283800212451</v>
      </c>
      <c r="LJ23" s="201">
        <f t="shared" si="48"/>
        <v>1683810.3232112234</v>
      </c>
      <c r="LK23" s="288">
        <v>114.530871148214</v>
      </c>
      <c r="LL23" s="201">
        <f t="shared" si="49"/>
        <v>83464.494357125179</v>
      </c>
      <c r="LM23" s="288">
        <v>133.31173389491801</v>
      </c>
      <c r="LN23" s="201">
        <f t="shared" si="50"/>
        <v>55290.263509756347</v>
      </c>
      <c r="LO23" s="288">
        <v>103.218284594742</v>
      </c>
      <c r="LP23" s="201">
        <f t="shared" si="51"/>
        <v>392121.47796748986</v>
      </c>
      <c r="LQ23" s="288">
        <v>109.79963570127499</v>
      </c>
      <c r="LR23" s="289">
        <f t="shared" si="52"/>
        <v>907966.81795028399</v>
      </c>
      <c r="LS23" s="290">
        <f t="shared" si="53"/>
        <v>7455762.1901492272</v>
      </c>
      <c r="LT23" s="290">
        <f t="shared" si="73"/>
        <v>9185757.1675289068</v>
      </c>
      <c r="LU23" s="23"/>
      <c r="LV23" s="244"/>
      <c r="LW23" s="15"/>
      <c r="LX23" s="247">
        <v>18</v>
      </c>
      <c r="LY23" s="291">
        <v>18</v>
      </c>
      <c r="LZ23" s="256">
        <f t="shared" si="20"/>
        <v>11702210.3484</v>
      </c>
      <c r="MA23" s="256">
        <f t="shared" si="20"/>
        <v>13819324.807733482</v>
      </c>
      <c r="MB23" s="253">
        <f t="shared" si="21"/>
        <v>13091422.275684973</v>
      </c>
      <c r="MC23" s="256">
        <f t="shared" si="22"/>
        <v>9438231.6440000013</v>
      </c>
      <c r="MD23" s="256">
        <f t="shared" si="22"/>
        <v>11194367.305560889</v>
      </c>
      <c r="ME23" s="253">
        <f t="shared" si="54"/>
        <v>13759499.72647978</v>
      </c>
      <c r="MF23" s="256">
        <f t="shared" si="55"/>
        <v>2263978.7043999992</v>
      </c>
      <c r="MG23" s="256">
        <f t="shared" si="55"/>
        <v>2624957.502172593</v>
      </c>
      <c r="MH23" s="256">
        <f t="shared" si="55"/>
        <v>-668077.4507948067</v>
      </c>
      <c r="MI23" s="15"/>
      <c r="MJ23" s="22"/>
      <c r="MK23" s="15"/>
      <c r="ML23" s="15"/>
      <c r="MM23" s="15"/>
      <c r="MN23" s="15"/>
      <c r="MO23" s="15"/>
      <c r="MP23" s="22"/>
      <c r="MQ23" s="15"/>
      <c r="MR23" s="193">
        <f>MR22+1</f>
        <v>17</v>
      </c>
      <c r="MS23" s="195" t="s">
        <v>248</v>
      </c>
      <c r="MT23" s="405">
        <v>20413939.926346004</v>
      </c>
      <c r="MU23" s="418">
        <f>MT23/$MT$34*100</f>
        <v>0.94977095134902589</v>
      </c>
      <c r="MV23" s="195"/>
      <c r="MW23" s="448">
        <v>20413939.926346004</v>
      </c>
      <c r="MX23" s="418">
        <f>MW23/$MX$34*100</f>
        <v>0.94977095134902589</v>
      </c>
      <c r="MY23" s="15"/>
      <c r="MZ23" s="22"/>
      <c r="NA23" s="15"/>
      <c r="NB23" s="193">
        <f>NB22+1</f>
        <v>17</v>
      </c>
      <c r="NC23" s="195" t="str">
        <f>MS23</f>
        <v>Total Return</v>
      </c>
      <c r="ND23" s="405">
        <v>19695063.574147403</v>
      </c>
      <c r="NE23" s="405">
        <f>MT23</f>
        <v>20413939.926346004</v>
      </c>
      <c r="NF23" s="405">
        <f t="shared" si="75"/>
        <v>718876.35219860077</v>
      </c>
      <c r="NG23" s="307">
        <f>NF23/ND23</f>
        <v>3.6500331643622069E-2</v>
      </c>
      <c r="NH23" s="15"/>
      <c r="NI23" s="22"/>
      <c r="NJ23" s="15"/>
    </row>
    <row r="24" spans="1:374" x14ac:dyDescent="0.3">
      <c r="A24" s="17"/>
      <c r="B24" s="449">
        <f>B22+1</f>
        <v>18</v>
      </c>
      <c r="C24" s="450" t="s">
        <v>242</v>
      </c>
      <c r="D24" s="450"/>
      <c r="E24" s="451"/>
      <c r="F24" s="889">
        <f>HJ6</f>
        <v>2039897121</v>
      </c>
      <c r="G24" s="890"/>
      <c r="H24" s="889">
        <f>HN6</f>
        <v>2048196707</v>
      </c>
      <c r="I24" s="891"/>
      <c r="J24" s="890"/>
      <c r="K24" s="889">
        <f>HX26</f>
        <v>2130515699</v>
      </c>
      <c r="L24" s="891"/>
      <c r="M24" s="890"/>
      <c r="N24" s="889">
        <f>JZ26</f>
        <v>2149353999.2300944</v>
      </c>
      <c r="O24" s="891"/>
      <c r="P24" s="890"/>
      <c r="Q24" s="452">
        <f t="shared" ref="Q24" si="121">N24-F24</f>
        <v>109456878.23009443</v>
      </c>
      <c r="R24" s="453">
        <f>N24/F24-1</f>
        <v>5.3658038487958803E-2</v>
      </c>
      <c r="S24" s="15"/>
      <c r="T24" s="22"/>
      <c r="U24" s="15"/>
      <c r="V24" s="15"/>
      <c r="W24" s="15"/>
      <c r="X24" s="15"/>
      <c r="Y24" s="15"/>
      <c r="Z24" s="15"/>
      <c r="AA24" s="15"/>
      <c r="AB24" s="15"/>
      <c r="AC24" s="22"/>
      <c r="AD24" s="15"/>
      <c r="AE24" s="15"/>
      <c r="AF24" s="15"/>
      <c r="AG24" s="15"/>
      <c r="AH24" s="15"/>
      <c r="AI24" s="15"/>
      <c r="AJ24" s="15"/>
      <c r="AK24" s="374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22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22"/>
      <c r="CS24" s="15"/>
      <c r="CT24" s="15"/>
      <c r="CU24" s="15"/>
      <c r="CV24" s="15"/>
      <c r="CW24" s="23"/>
      <c r="CX24" s="15"/>
      <c r="CY24" s="15"/>
      <c r="CZ24" s="15"/>
      <c r="DA24" s="15"/>
      <c r="DB24" s="22"/>
      <c r="DC24" s="15"/>
      <c r="DD24" s="15"/>
      <c r="DE24" s="15"/>
      <c r="DF24" s="15"/>
      <c r="DG24" s="23"/>
      <c r="DH24" s="15"/>
      <c r="DI24" s="15"/>
      <c r="DJ24" s="15"/>
      <c r="DK24" s="22"/>
      <c r="DL24" s="15"/>
      <c r="DM24" s="15"/>
      <c r="DN24" s="24"/>
      <c r="DO24" s="16"/>
      <c r="DP24" s="16"/>
      <c r="DQ24" s="16"/>
      <c r="DR24" s="16"/>
      <c r="DS24" s="15"/>
      <c r="DT24" s="15"/>
      <c r="DU24" s="15"/>
      <c r="DV24" s="15"/>
      <c r="DW24" s="15"/>
      <c r="DX24" s="22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22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22"/>
      <c r="FB24" s="15"/>
      <c r="FC24" s="391">
        <f t="shared" si="82"/>
        <v>19</v>
      </c>
      <c r="FD24" s="403"/>
      <c r="FE24" s="404" t="s">
        <v>237</v>
      </c>
      <c r="FF24" s="405">
        <f>SUM(FF22:FF23)</f>
        <v>193716.13319999987</v>
      </c>
      <c r="FG24" s="405">
        <f>SUM(FG22:FG23)</f>
        <v>369131.94599999994</v>
      </c>
      <c r="FH24" s="405">
        <f>SUM(FH22:FH23)</f>
        <v>645349.00415000005</v>
      </c>
      <c r="FI24" s="406">
        <f>FF24+FH24+FG24</f>
        <v>1208197.08335</v>
      </c>
      <c r="FJ24" s="405">
        <v>182955.97319999986</v>
      </c>
      <c r="FK24" s="405">
        <v>369934.60009999992</v>
      </c>
      <c r="FL24" s="405">
        <v>607509.00415000005</v>
      </c>
      <c r="FM24" s="405">
        <v>1160399.5774499997</v>
      </c>
      <c r="FN24" s="405">
        <v>1160399.5774499997</v>
      </c>
      <c r="FO24" s="23"/>
      <c r="FP24" s="319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22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22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22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22"/>
      <c r="HQ24" s="15"/>
      <c r="HR24" s="15"/>
      <c r="HS24" s="193">
        <v>19</v>
      </c>
      <c r="HT24" s="216">
        <v>19</v>
      </c>
      <c r="HU24" s="216">
        <v>10</v>
      </c>
      <c r="HV24" s="216">
        <v>10</v>
      </c>
      <c r="HW24" s="217">
        <v>252601058</v>
      </c>
      <c r="HX24" s="217">
        <v>252627168</v>
      </c>
      <c r="HY24" s="219">
        <f t="shared" si="5"/>
        <v>1</v>
      </c>
      <c r="HZ24" s="219">
        <f t="shared" si="6"/>
        <v>1.0001033645710224</v>
      </c>
      <c r="IA24" s="220">
        <v>0</v>
      </c>
      <c r="IB24" s="220">
        <v>0</v>
      </c>
      <c r="IC24" s="220">
        <v>1</v>
      </c>
      <c r="ID24" s="15"/>
      <c r="IE24" s="22"/>
      <c r="IF24" s="15"/>
      <c r="IG24" s="225">
        <v>19</v>
      </c>
      <c r="IH24" s="226">
        <v>19</v>
      </c>
      <c r="II24" s="222">
        <f t="shared" si="7"/>
        <v>1.0001033645710224</v>
      </c>
      <c r="IJ24" s="200">
        <v>14383.86</v>
      </c>
      <c r="IK24" s="201">
        <f t="shared" si="30"/>
        <v>14385.346781518547</v>
      </c>
      <c r="IL24" s="200">
        <v>28194607</v>
      </c>
      <c r="IM24" s="201">
        <v>28197092</v>
      </c>
      <c r="IN24" s="200">
        <v>13278482.702999998</v>
      </c>
      <c r="IO24" s="201">
        <v>12658952</v>
      </c>
      <c r="IP24" s="200">
        <f t="shared" si="31"/>
        <v>13292866.562999997</v>
      </c>
      <c r="IQ24" s="200">
        <f t="shared" si="31"/>
        <v>12673337.346781518</v>
      </c>
      <c r="IR24" s="223"/>
      <c r="IS24" s="224"/>
      <c r="IT24" s="223"/>
      <c r="IU24" s="225">
        <v>19</v>
      </c>
      <c r="IV24" s="226">
        <v>19</v>
      </c>
      <c r="IW24" s="227">
        <f t="shared" si="8"/>
        <v>1</v>
      </c>
      <c r="IX24" s="228">
        <f t="shared" si="8"/>
        <v>1.0001033645710224</v>
      </c>
      <c r="IY24" s="200">
        <v>4909079.9125814941</v>
      </c>
      <c r="IZ24" s="201">
        <f t="shared" si="69"/>
        <v>4909587.3375207726</v>
      </c>
      <c r="JA24" s="200">
        <v>53036.53</v>
      </c>
      <c r="JB24" s="201">
        <f t="shared" si="32"/>
        <v>53042.012098171966</v>
      </c>
      <c r="JC24" s="200">
        <v>1833371.4806185057</v>
      </c>
      <c r="JD24" s="201">
        <f t="shared" si="33"/>
        <v>1833371.4806185057</v>
      </c>
      <c r="JE24" s="200">
        <v>2085371.4</v>
      </c>
      <c r="JF24" s="201">
        <v>2085371.4</v>
      </c>
      <c r="JG24" s="200">
        <v>120239.97799999999</v>
      </c>
      <c r="JH24" s="201">
        <f t="shared" si="34"/>
        <v>120252.40655374571</v>
      </c>
      <c r="JI24" s="200">
        <v>89404.827999999994</v>
      </c>
      <c r="JJ24" s="201">
        <f t="shared" si="35"/>
        <v>89414.069291693551</v>
      </c>
      <c r="JK24" s="200">
        <v>1037684.2299999999</v>
      </c>
      <c r="JL24" s="201">
        <f t="shared" si="36"/>
        <v>1037791.4897852906</v>
      </c>
      <c r="JM24" s="200">
        <v>1296362.6000000001</v>
      </c>
      <c r="JN24" s="201">
        <f t="shared" si="37"/>
        <v>1296496.5979640386</v>
      </c>
      <c r="JO24" s="200">
        <f t="shared" si="38"/>
        <v>11424550.9592</v>
      </c>
      <c r="JP24" s="200">
        <f t="shared" si="38"/>
        <v>11425326.79383222</v>
      </c>
      <c r="JQ24" s="229">
        <f t="shared" si="9"/>
        <v>4.5226041538937807</v>
      </c>
      <c r="JR24" s="15"/>
      <c r="JS24" s="22"/>
      <c r="JT24" s="15"/>
      <c r="JU24" s="193">
        <v>19</v>
      </c>
      <c r="JV24" s="216">
        <v>19</v>
      </c>
      <c r="JW24" s="17">
        <f t="shared" si="10"/>
        <v>10</v>
      </c>
      <c r="JX24" s="194">
        <f t="shared" si="120"/>
        <v>10</v>
      </c>
      <c r="JY24" s="199">
        <f t="shared" si="11"/>
        <v>252627168</v>
      </c>
      <c r="JZ24" s="199">
        <f t="shared" si="12"/>
        <v>254860930.67036957</v>
      </c>
      <c r="KA24" s="230">
        <f t="shared" si="40"/>
        <v>1</v>
      </c>
      <c r="KB24" s="230">
        <f t="shared" si="41"/>
        <v>1.0088421316204976</v>
      </c>
      <c r="KC24" s="230">
        <f t="shared" si="42"/>
        <v>1.2246714166728305</v>
      </c>
      <c r="KD24" s="216" t="s">
        <v>254</v>
      </c>
      <c r="KE24" s="231"/>
      <c r="KF24" s="232"/>
      <c r="KG24" s="231"/>
      <c r="KH24" s="193">
        <v>19</v>
      </c>
      <c r="KI24" s="216">
        <v>19</v>
      </c>
      <c r="KJ24" s="233" t="str">
        <f t="shared" si="13"/>
        <v>Q3</v>
      </c>
      <c r="KK24" s="234">
        <f t="shared" si="14"/>
        <v>1.2246714166728305</v>
      </c>
      <c r="KL24" s="200">
        <f t="shared" si="43"/>
        <v>14385.346781518547</v>
      </c>
      <c r="KM24" s="200">
        <f t="shared" si="44"/>
        <v>17617.323022252262</v>
      </c>
      <c r="KN24" s="200">
        <f t="shared" si="15"/>
        <v>28197092</v>
      </c>
      <c r="KO24" s="200">
        <f t="shared" si="16"/>
        <v>28520687.728097357</v>
      </c>
      <c r="KP24" s="200">
        <f t="shared" si="17"/>
        <v>12658952</v>
      </c>
      <c r="KQ24" s="200">
        <f t="shared" si="18"/>
        <v>12011377.570891237</v>
      </c>
      <c r="KR24" s="200">
        <v>0</v>
      </c>
      <c r="KS24" s="200">
        <f t="shared" si="45"/>
        <v>571863.19171699707</v>
      </c>
      <c r="KT24" s="200">
        <f t="shared" si="19"/>
        <v>12673337.346781518</v>
      </c>
      <c r="KU24" s="200">
        <f t="shared" si="19"/>
        <v>12028994.893913489</v>
      </c>
      <c r="KV24" s="235"/>
      <c r="KW24" s="232"/>
      <c r="KX24" s="231"/>
      <c r="KY24" s="276">
        <f t="shared" si="70"/>
        <v>19</v>
      </c>
      <c r="KZ24" s="277">
        <v>18</v>
      </c>
      <c r="LA24" s="321">
        <f t="shared" si="71"/>
        <v>1</v>
      </c>
      <c r="LB24" s="321">
        <f t="shared" si="71"/>
        <v>1.0088421316204976</v>
      </c>
      <c r="LC24" s="322">
        <v>97.871738014620576</v>
      </c>
      <c r="LD24" s="253">
        <f t="shared" si="72"/>
        <v>6053811.1914269207</v>
      </c>
      <c r="LE24" s="322">
        <v>97.871738014620576</v>
      </c>
      <c r="LF24" s="253">
        <f t="shared" si="46"/>
        <v>475185.16484180326</v>
      </c>
      <c r="LG24" s="322">
        <v>97.871738014620576</v>
      </c>
      <c r="LH24" s="253">
        <f t="shared" si="47"/>
        <v>2229639.6858273833</v>
      </c>
      <c r="LI24" s="322">
        <v>113.283800212451</v>
      </c>
      <c r="LJ24" s="253">
        <f t="shared" si="48"/>
        <v>2875479.0555591611</v>
      </c>
      <c r="LK24" s="322">
        <v>114.530871148214</v>
      </c>
      <c r="LL24" s="253">
        <f t="shared" si="49"/>
        <v>223434.25199701119</v>
      </c>
      <c r="LM24" s="322">
        <v>133.31173389491801</v>
      </c>
      <c r="LN24" s="253">
        <f t="shared" si="50"/>
        <v>140552.98886570259</v>
      </c>
      <c r="LO24" s="322">
        <v>103.218284594742</v>
      </c>
      <c r="LP24" s="253">
        <f t="shared" si="51"/>
        <v>361987.38086320536</v>
      </c>
      <c r="LQ24" s="322">
        <v>109.79963570127499</v>
      </c>
      <c r="LR24" s="253">
        <f t="shared" si="52"/>
        <v>1399410.0070985912</v>
      </c>
      <c r="LS24" s="256">
        <f t="shared" si="53"/>
        <v>11194367.305560889</v>
      </c>
      <c r="LT24" s="256">
        <f t="shared" si="73"/>
        <v>13759499.72647978</v>
      </c>
      <c r="LU24" s="23"/>
      <c r="LV24" s="244"/>
      <c r="LW24" s="15"/>
      <c r="LX24" s="193">
        <v>19</v>
      </c>
      <c r="LY24" s="245">
        <v>19</v>
      </c>
      <c r="LZ24" s="200">
        <f t="shared" si="20"/>
        <v>13292866.562999997</v>
      </c>
      <c r="MA24" s="200">
        <f t="shared" si="20"/>
        <v>12673337.346781518</v>
      </c>
      <c r="MB24" s="201">
        <f t="shared" si="21"/>
        <v>12028994.893913489</v>
      </c>
      <c r="MC24" s="200">
        <f t="shared" si="22"/>
        <v>11424550.9592</v>
      </c>
      <c r="MD24" s="200">
        <f t="shared" si="22"/>
        <v>11425326.79383222</v>
      </c>
      <c r="ME24" s="201">
        <f t="shared" si="54"/>
        <v>13992271.150552554</v>
      </c>
      <c r="MF24" s="200">
        <f t="shared" si="55"/>
        <v>1868315.6037999969</v>
      </c>
      <c r="MG24" s="200">
        <f t="shared" si="55"/>
        <v>1248010.5529492982</v>
      </c>
      <c r="MH24" s="200">
        <f t="shared" si="55"/>
        <v>-1963276.2566390652</v>
      </c>
      <c r="MI24" s="15"/>
      <c r="MJ24" s="22"/>
      <c r="MK24" s="15"/>
      <c r="ML24" s="15"/>
      <c r="MM24" s="15"/>
      <c r="MN24" s="15"/>
      <c r="MO24" s="15"/>
      <c r="MP24" s="22"/>
      <c r="MQ24" s="15"/>
      <c r="MR24" s="355">
        <f t="shared" si="83"/>
        <v>18</v>
      </c>
      <c r="MS24" s="327" t="s">
        <v>249</v>
      </c>
      <c r="MT24" s="5">
        <f>1-(MT8+MT21)/(MT8+MT21+MT23)</f>
        <v>5.405680702721416E-2</v>
      </c>
      <c r="MU24" s="383"/>
      <c r="MV24" s="362"/>
      <c r="MW24" s="454">
        <f>1-(MW8+MW21)/(MW8+MW21+MW23)</f>
        <v>5.405680702721416E-2</v>
      </c>
      <c r="MX24" s="383"/>
      <c r="MY24" s="15"/>
      <c r="MZ24" s="22"/>
      <c r="NA24" s="15"/>
      <c r="NB24" s="355">
        <f t="shared" si="84"/>
        <v>18</v>
      </c>
      <c r="NC24" s="455" t="str">
        <f>MS24</f>
        <v>Pre-Tax Return</v>
      </c>
      <c r="ND24" s="456">
        <v>5.3900000000000059E-2</v>
      </c>
      <c r="NE24" s="457">
        <f>MT24</f>
        <v>5.405680702721416E-2</v>
      </c>
      <c r="NF24" s="457">
        <f t="shared" si="75"/>
        <v>1.5680702721410089E-4</v>
      </c>
      <c r="NG24" s="458">
        <f t="shared" si="76"/>
        <v>2.9092212841206068E-3</v>
      </c>
      <c r="NH24" s="15"/>
      <c r="NI24" s="22"/>
      <c r="NJ24" s="15"/>
    </row>
    <row r="25" spans="1:374" ht="17.25" thickBot="1" x14ac:dyDescent="0.35">
      <c r="A25" s="15"/>
      <c r="B25" s="459">
        <f>B24+1</f>
        <v>19</v>
      </c>
      <c r="C25" s="460" t="s">
        <v>250</v>
      </c>
      <c r="D25" s="460"/>
      <c r="E25" s="461"/>
      <c r="F25" s="892">
        <f>HU26</f>
        <v>201</v>
      </c>
      <c r="G25" s="893"/>
      <c r="H25" s="892">
        <f>HU26</f>
        <v>201</v>
      </c>
      <c r="I25" s="894"/>
      <c r="J25" s="893"/>
      <c r="K25" s="892">
        <f>JW26</f>
        <v>224</v>
      </c>
      <c r="L25" s="894"/>
      <c r="M25" s="893"/>
      <c r="N25" s="892">
        <f>JX26</f>
        <v>222</v>
      </c>
      <c r="O25" s="894"/>
      <c r="P25" s="893"/>
      <c r="Q25" s="462">
        <f>N25-F25</f>
        <v>21</v>
      </c>
      <c r="R25" s="463">
        <f>N25/F25-1</f>
        <v>0.10447761194029859</v>
      </c>
      <c r="S25" s="15"/>
      <c r="T25" s="22"/>
      <c r="U25" s="15"/>
      <c r="V25" s="15"/>
      <c r="W25" s="15"/>
      <c r="X25" s="15"/>
      <c r="Y25" s="15"/>
      <c r="Z25" s="15"/>
      <c r="AA25" s="15"/>
      <c r="AB25" s="15"/>
      <c r="AC25" s="22"/>
      <c r="AD25" s="15"/>
      <c r="AE25" s="15"/>
      <c r="AF25" s="15"/>
      <c r="AG25" s="15"/>
      <c r="AH25" s="15"/>
      <c r="AI25" s="15"/>
      <c r="AJ25" s="15"/>
      <c r="AK25" s="374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22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22"/>
      <c r="CS25" s="15"/>
      <c r="CT25" s="15"/>
      <c r="CU25" s="15"/>
      <c r="CV25" s="15"/>
      <c r="CW25" s="23"/>
      <c r="CX25" s="15"/>
      <c r="CY25" s="15"/>
      <c r="CZ25" s="15"/>
      <c r="DA25" s="15"/>
      <c r="DB25" s="22"/>
      <c r="DC25" s="15"/>
      <c r="DD25" s="15"/>
      <c r="DE25" s="15"/>
      <c r="DF25" s="15"/>
      <c r="DG25" s="23"/>
      <c r="DH25" s="15"/>
      <c r="DI25" s="15"/>
      <c r="DJ25" s="15"/>
      <c r="DK25" s="22"/>
      <c r="DL25" s="15"/>
      <c r="DM25" s="15"/>
      <c r="DN25" s="24"/>
      <c r="DO25" s="16"/>
      <c r="DP25" s="16"/>
      <c r="DQ25" s="16"/>
      <c r="DR25" s="16"/>
      <c r="DS25" s="15"/>
      <c r="DT25" s="15"/>
      <c r="DU25" s="15"/>
      <c r="DV25" s="15"/>
      <c r="DW25" s="15"/>
      <c r="DX25" s="22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22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22"/>
      <c r="FB25" s="15"/>
      <c r="FC25" s="247">
        <f t="shared" si="82"/>
        <v>20</v>
      </c>
      <c r="FD25" s="10" t="s">
        <v>251</v>
      </c>
      <c r="FE25" s="249"/>
      <c r="FF25" s="416"/>
      <c r="FG25" s="416"/>
      <c r="FH25" s="416"/>
      <c r="FI25" s="417"/>
      <c r="FJ25" s="416"/>
      <c r="FK25" s="416"/>
      <c r="FL25" s="416"/>
      <c r="FM25" s="416"/>
      <c r="FN25" s="416"/>
      <c r="FO25" s="23"/>
      <c r="FP25" s="319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22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22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22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22"/>
      <c r="HQ25" s="15"/>
      <c r="HR25" s="15"/>
      <c r="HS25" s="366">
        <v>20</v>
      </c>
      <c r="HT25" s="464">
        <v>20</v>
      </c>
      <c r="HU25" s="464">
        <v>10</v>
      </c>
      <c r="HV25" s="464">
        <v>10</v>
      </c>
      <c r="HW25" s="465">
        <v>347341074</v>
      </c>
      <c r="HX25" s="465">
        <v>347107484</v>
      </c>
      <c r="HY25" s="466">
        <f t="shared" si="5"/>
        <v>1</v>
      </c>
      <c r="HZ25" s="466">
        <f t="shared" si="6"/>
        <v>0.99932749099520546</v>
      </c>
      <c r="IA25" s="467">
        <v>0</v>
      </c>
      <c r="IB25" s="467">
        <v>0</v>
      </c>
      <c r="IC25" s="467">
        <v>1</v>
      </c>
      <c r="ID25" s="15"/>
      <c r="IE25" s="22"/>
      <c r="IF25" s="15"/>
      <c r="IG25" s="468">
        <v>20</v>
      </c>
      <c r="IH25" s="469">
        <v>20</v>
      </c>
      <c r="II25" s="470">
        <f t="shared" si="7"/>
        <v>0.99932749099520546</v>
      </c>
      <c r="IJ25" s="368">
        <v>255344.40000000002</v>
      </c>
      <c r="IK25" s="471">
        <f t="shared" si="30"/>
        <v>255172.67859167617</v>
      </c>
      <c r="IL25" s="368">
        <v>38706165</v>
      </c>
      <c r="IM25" s="471">
        <v>38766171</v>
      </c>
      <c r="IN25" s="368">
        <v>18488649.836199999</v>
      </c>
      <c r="IO25" s="471">
        <v>17531193</v>
      </c>
      <c r="IP25" s="368">
        <f t="shared" si="31"/>
        <v>18743994.236199997</v>
      </c>
      <c r="IQ25" s="368">
        <f t="shared" si="31"/>
        <v>17786365.678591676</v>
      </c>
      <c r="IR25" s="223"/>
      <c r="IS25" s="224"/>
      <c r="IT25" s="223"/>
      <c r="IU25" s="468">
        <v>20</v>
      </c>
      <c r="IV25" s="469">
        <v>20</v>
      </c>
      <c r="IW25" s="472">
        <f t="shared" si="8"/>
        <v>1</v>
      </c>
      <c r="IX25" s="473">
        <f t="shared" si="8"/>
        <v>0.99932749099520546</v>
      </c>
      <c r="IY25" s="368">
        <v>5227042.9881412983</v>
      </c>
      <c r="IZ25" s="471">
        <f t="shared" si="69"/>
        <v>5223527.7546633249</v>
      </c>
      <c r="JA25" s="368">
        <v>251369.78379999998</v>
      </c>
      <c r="JB25" s="471">
        <f t="shared" si="32"/>
        <v>251200.73535686123</v>
      </c>
      <c r="JC25" s="368">
        <v>2869376.4980587</v>
      </c>
      <c r="JD25" s="471">
        <f t="shared" si="33"/>
        <v>2869376.4980587</v>
      </c>
      <c r="JE25" s="368">
        <v>2038091.7000000002</v>
      </c>
      <c r="JF25" s="471">
        <v>2038091.7000000002</v>
      </c>
      <c r="JG25" s="368">
        <v>318881.80800000008</v>
      </c>
      <c r="JH25" s="471">
        <f>JG25*$HZ25</f>
        <v>318667.35711265489</v>
      </c>
      <c r="JI25" s="368">
        <v>91158.952000000019</v>
      </c>
      <c r="JJ25" s="471">
        <f t="shared" si="35"/>
        <v>91097.64678391238</v>
      </c>
      <c r="JK25" s="368">
        <v>1012572.3399999999</v>
      </c>
      <c r="JL25" s="471">
        <f t="shared" si="36"/>
        <v>1011891.3759833439</v>
      </c>
      <c r="JM25" s="368">
        <v>1416179.3000000003</v>
      </c>
      <c r="JN25" s="471">
        <f t="shared" si="37"/>
        <v>1415226.9066683466</v>
      </c>
      <c r="JO25" s="368">
        <f t="shared" si="38"/>
        <v>13224673.369999999</v>
      </c>
      <c r="JP25" s="368">
        <f t="shared" si="38"/>
        <v>13219079.974627145</v>
      </c>
      <c r="JQ25" s="474">
        <f t="shared" si="9"/>
        <v>3.8083534881740393</v>
      </c>
      <c r="JR25" s="15"/>
      <c r="JS25" s="22"/>
      <c r="JT25" s="15"/>
      <c r="JU25" s="366">
        <v>20</v>
      </c>
      <c r="JV25" s="464">
        <v>20</v>
      </c>
      <c r="JW25" s="475">
        <f t="shared" si="10"/>
        <v>10</v>
      </c>
      <c r="JX25" s="476">
        <f t="shared" si="120"/>
        <v>10</v>
      </c>
      <c r="JY25" s="477">
        <f t="shared" si="11"/>
        <v>347107484</v>
      </c>
      <c r="JZ25" s="477">
        <f t="shared" si="12"/>
        <v>350176654.05998778</v>
      </c>
      <c r="KA25" s="478">
        <f t="shared" si="40"/>
        <v>1</v>
      </c>
      <c r="KB25" s="478">
        <f t="shared" si="41"/>
        <v>1.0088421316204976</v>
      </c>
      <c r="KC25" s="478">
        <f t="shared" si="42"/>
        <v>1.2318835421483836</v>
      </c>
      <c r="KD25" s="464" t="s">
        <v>254</v>
      </c>
      <c r="KE25" s="231"/>
      <c r="KF25" s="232"/>
      <c r="KG25" s="231"/>
      <c r="KH25" s="366">
        <v>20</v>
      </c>
      <c r="KI25" s="464">
        <v>20</v>
      </c>
      <c r="KJ25" s="479" t="str">
        <f t="shared" si="13"/>
        <v>Q3</v>
      </c>
      <c r="KK25" s="480">
        <f t="shared" si="14"/>
        <v>1.2318835421483836</v>
      </c>
      <c r="KL25" s="481">
        <f t="shared" si="43"/>
        <v>255172.67859167617</v>
      </c>
      <c r="KM25" s="481">
        <f t="shared" si="44"/>
        <v>314343.02316300507</v>
      </c>
      <c r="KN25" s="481">
        <f t="shared" si="15"/>
        <v>38766171</v>
      </c>
      <c r="KO25" s="481">
        <f t="shared" si="16"/>
        <v>39187171.505043939</v>
      </c>
      <c r="KP25" s="481">
        <f t="shared" si="17"/>
        <v>17531193</v>
      </c>
      <c r="KQ25" s="481">
        <f t="shared" si="18"/>
        <v>16503526.049922265</v>
      </c>
      <c r="KR25" s="481">
        <v>0</v>
      </c>
      <c r="KS25" s="481">
        <f t="shared" si="45"/>
        <v>785734.94387229369</v>
      </c>
      <c r="KT25" s="481">
        <f t="shared" si="19"/>
        <v>17786365.678591676</v>
      </c>
      <c r="KU25" s="481">
        <f t="shared" si="19"/>
        <v>16817869.073085271</v>
      </c>
      <c r="KV25" s="235"/>
      <c r="KW25" s="232"/>
      <c r="KX25" s="231"/>
      <c r="KY25" s="285">
        <f t="shared" si="70"/>
        <v>20</v>
      </c>
      <c r="KZ25" s="286">
        <v>19</v>
      </c>
      <c r="LA25" s="287">
        <f t="shared" si="71"/>
        <v>1</v>
      </c>
      <c r="LB25" s="287">
        <f t="shared" si="71"/>
        <v>1.0088421316204976</v>
      </c>
      <c r="LC25" s="288">
        <v>97.871738014620576</v>
      </c>
      <c r="LD25" s="201">
        <f t="shared" si="72"/>
        <v>6445868.2363571571</v>
      </c>
      <c r="LE25" s="288">
        <v>97.871738014620576</v>
      </c>
      <c r="LF25" s="201">
        <f t="shared" si="46"/>
        <v>69639.624976858264</v>
      </c>
      <c r="LG25" s="288">
        <v>97.871738014620576</v>
      </c>
      <c r="LH25" s="201">
        <f t="shared" si="47"/>
        <v>2385962.9396669334</v>
      </c>
      <c r="LI25" s="288">
        <v>113.283800212451</v>
      </c>
      <c r="LJ25" s="201">
        <f t="shared" si="48"/>
        <v>2335252.3754163808</v>
      </c>
      <c r="LK25" s="288">
        <v>114.530871148214</v>
      </c>
      <c r="LL25" s="201">
        <f t="shared" si="49"/>
        <v>133036.28346825013</v>
      </c>
      <c r="LM25" s="288">
        <v>133.31173389491801</v>
      </c>
      <c r="LN25" s="201">
        <f t="shared" si="50"/>
        <v>104541.41995766356</v>
      </c>
      <c r="LO25" s="288">
        <v>103.218284594742</v>
      </c>
      <c r="LP25" s="201">
        <f t="shared" si="51"/>
        <v>1095232.5530192277</v>
      </c>
      <c r="LQ25" s="288">
        <v>109.79963570127499</v>
      </c>
      <c r="LR25" s="289">
        <f t="shared" si="52"/>
        <v>1422737.7176900825</v>
      </c>
      <c r="LS25" s="290">
        <f t="shared" si="53"/>
        <v>11425326.79383222</v>
      </c>
      <c r="LT25" s="290">
        <f t="shared" si="73"/>
        <v>13992271.150552554</v>
      </c>
      <c r="LU25" s="23"/>
      <c r="LV25" s="244"/>
      <c r="LW25" s="15"/>
      <c r="LX25" s="247">
        <v>20</v>
      </c>
      <c r="LY25" s="291">
        <v>20</v>
      </c>
      <c r="LZ25" s="256">
        <f t="shared" si="20"/>
        <v>18743994.236199997</v>
      </c>
      <c r="MA25" s="256">
        <f t="shared" si="20"/>
        <v>17786365.678591676</v>
      </c>
      <c r="MB25" s="253">
        <f t="shared" si="21"/>
        <v>16817869.073085271</v>
      </c>
      <c r="MC25" s="256">
        <f t="shared" si="22"/>
        <v>13224673.369999999</v>
      </c>
      <c r="MD25" s="256">
        <f t="shared" si="22"/>
        <v>13219079.974627145</v>
      </c>
      <c r="ME25" s="253">
        <f t="shared" si="54"/>
        <v>16284367.063086452</v>
      </c>
      <c r="MF25" s="256">
        <f t="shared" si="55"/>
        <v>5519320.8661999982</v>
      </c>
      <c r="MG25" s="256">
        <f t="shared" si="55"/>
        <v>4567285.7039645314</v>
      </c>
      <c r="MH25" s="256">
        <f t="shared" si="55"/>
        <v>533502.00999881886</v>
      </c>
      <c r="MI25" s="15"/>
      <c r="MJ25" s="22"/>
      <c r="MK25" s="15"/>
      <c r="ML25" s="15"/>
      <c r="MM25" s="15"/>
      <c r="MN25" s="15"/>
      <c r="MO25" s="15"/>
      <c r="MP25" s="22"/>
      <c r="MQ25" s="15"/>
      <c r="MR25" s="391">
        <f>MR24+1</f>
        <v>19</v>
      </c>
      <c r="MS25" s="482" t="s">
        <v>252</v>
      </c>
      <c r="MT25" s="483">
        <f>MT21+MT23-MT10</f>
        <v>136528698.93660811</v>
      </c>
      <c r="MU25" s="484">
        <f>MT25/$MT$34*100</f>
        <v>6.3520806244812684</v>
      </c>
      <c r="MV25" s="482"/>
      <c r="MW25" s="485">
        <f>MW21+MW23-MW10</f>
        <v>136528698.93660811</v>
      </c>
      <c r="MX25" s="484">
        <f>MW25/$MX$34*100</f>
        <v>6.3520806244812684</v>
      </c>
      <c r="MY25" s="15"/>
      <c r="MZ25" s="22"/>
      <c r="NA25" s="15"/>
      <c r="NB25" s="391">
        <f>NB24+1</f>
        <v>19</v>
      </c>
      <c r="NC25" s="483" t="str">
        <f>MS25</f>
        <v>Revenue Requirement</v>
      </c>
      <c r="ND25" s="483">
        <v>119903701.31244111</v>
      </c>
      <c r="NE25" s="483">
        <f>MT25</f>
        <v>136528698.93660811</v>
      </c>
      <c r="NF25" s="483">
        <f t="shared" si="75"/>
        <v>16624997.624166995</v>
      </c>
      <c r="NG25" s="486">
        <f t="shared" si="76"/>
        <v>0.13865291431534815</v>
      </c>
      <c r="NH25" s="15"/>
      <c r="NI25" s="22"/>
      <c r="NJ25" s="15"/>
    </row>
    <row r="26" spans="1:374" ht="17.25" thickBot="1" x14ac:dyDescent="0.35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22"/>
      <c r="U26" s="15"/>
      <c r="V26" s="15"/>
      <c r="W26" s="15"/>
      <c r="X26" s="15"/>
      <c r="Y26" s="15"/>
      <c r="Z26" s="15"/>
      <c r="AA26" s="15"/>
      <c r="AB26" s="15"/>
      <c r="AC26" s="22"/>
      <c r="AD26" s="15"/>
      <c r="AE26" s="15"/>
      <c r="AF26" s="15"/>
      <c r="AG26" s="15"/>
      <c r="AH26" s="15"/>
      <c r="AI26" s="15"/>
      <c r="AJ26" s="15"/>
      <c r="AK26" s="374"/>
      <c r="AL26" s="15"/>
      <c r="AM26" s="424"/>
      <c r="AN26" s="487"/>
      <c r="AO26" s="15"/>
      <c r="AP26" s="10"/>
      <c r="AQ26" s="15"/>
      <c r="AR26" s="488"/>
      <c r="AS26" s="488"/>
      <c r="AT26" s="10"/>
      <c r="AU26" s="488"/>
      <c r="AV26" s="488"/>
      <c r="AW26" s="488"/>
      <c r="AX26" s="10"/>
      <c r="AY26" s="488"/>
      <c r="AZ26" s="488"/>
      <c r="BA26" s="488"/>
      <c r="BB26" s="10"/>
      <c r="BC26" s="488"/>
      <c r="BD26" s="488"/>
      <c r="BE26" s="488"/>
      <c r="BF26" s="10"/>
      <c r="BG26" s="488"/>
      <c r="BH26" s="488"/>
      <c r="BI26" s="488"/>
      <c r="BJ26" s="10"/>
      <c r="BK26" s="488"/>
      <c r="BL26" s="488"/>
      <c r="BM26" s="488"/>
      <c r="BN26" s="10"/>
      <c r="BO26" s="488"/>
      <c r="BP26" s="488"/>
      <c r="BQ26" s="488"/>
      <c r="BR26" s="10"/>
      <c r="BS26" s="488"/>
      <c r="BT26" s="488"/>
      <c r="BU26" s="488"/>
      <c r="BV26" s="488"/>
      <c r="BW26" s="488"/>
      <c r="BX26" s="488"/>
      <c r="BY26" s="488"/>
      <c r="BZ26" s="488"/>
      <c r="CA26" s="488"/>
      <c r="CB26" s="488"/>
      <c r="CC26" s="488"/>
      <c r="CD26" s="15"/>
      <c r="CE26" s="22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22"/>
      <c r="CS26" s="15"/>
      <c r="CT26" s="15"/>
      <c r="CU26" s="15"/>
      <c r="CV26" s="15"/>
      <c r="CW26" s="23"/>
      <c r="CX26" s="15"/>
      <c r="CY26" s="15"/>
      <c r="CZ26" s="15"/>
      <c r="DA26" s="15"/>
      <c r="DB26" s="22"/>
      <c r="DC26" s="15"/>
      <c r="DD26" s="15"/>
      <c r="DE26" s="15"/>
      <c r="DF26" s="15"/>
      <c r="DG26" s="23"/>
      <c r="DH26" s="15"/>
      <c r="DI26" s="15"/>
      <c r="DJ26" s="15"/>
      <c r="DK26" s="22"/>
      <c r="DL26" s="15"/>
      <c r="DM26" s="15"/>
      <c r="DN26" s="24"/>
      <c r="DO26" s="16"/>
      <c r="DP26" s="16"/>
      <c r="DQ26" s="16"/>
      <c r="DR26" s="16"/>
      <c r="DS26" s="15"/>
      <c r="DT26" s="15"/>
      <c r="DU26" s="15"/>
      <c r="DV26" s="15"/>
      <c r="DW26" s="15"/>
      <c r="DX26" s="22"/>
      <c r="DY26" s="489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22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22"/>
      <c r="FB26" s="15"/>
      <c r="FC26" s="193">
        <f t="shared" si="82"/>
        <v>21</v>
      </c>
      <c r="FD26" s="317"/>
      <c r="FE26" s="318" t="s">
        <v>253</v>
      </c>
      <c r="FF26" s="200">
        <v>800</v>
      </c>
      <c r="FG26" s="200">
        <v>26797.57</v>
      </c>
      <c r="FH26" s="200">
        <v>177168.63</v>
      </c>
      <c r="FI26" s="201">
        <f t="shared" ref="FI26:FI31" si="122">FF26+FH26+FG26</f>
        <v>204766.2</v>
      </c>
      <c r="FJ26" s="200">
        <v>800</v>
      </c>
      <c r="FK26" s="200">
        <v>26797.57</v>
      </c>
      <c r="FL26" s="200">
        <v>177168.63</v>
      </c>
      <c r="FM26" s="200">
        <v>204766.2</v>
      </c>
      <c r="FN26" s="200">
        <v>204766.2</v>
      </c>
      <c r="FO26" s="23"/>
      <c r="FP26" s="319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22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22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22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22"/>
      <c r="HQ26" s="15"/>
      <c r="HR26" s="15"/>
      <c r="HS26" s="377">
        <v>21</v>
      </c>
      <c r="HT26" s="490" t="s">
        <v>70</v>
      </c>
      <c r="HU26" s="490">
        <f>SUM(HU6:HU25)</f>
        <v>201</v>
      </c>
      <c r="HV26" s="490">
        <f>SUM(HV6:HV25)</f>
        <v>224</v>
      </c>
      <c r="HW26" s="491">
        <f>SUM(HW6:HW25)</f>
        <v>2048196707</v>
      </c>
      <c r="HX26" s="491">
        <f>SUM(HX6:HX25)</f>
        <v>2130515699</v>
      </c>
      <c r="HY26" s="492">
        <f t="shared" si="5"/>
        <v>1.1144278606965174</v>
      </c>
      <c r="HZ26" s="492">
        <f t="shared" si="6"/>
        <v>1.0401909600375117</v>
      </c>
      <c r="IA26" s="491"/>
      <c r="IB26" s="491"/>
      <c r="IC26" s="491"/>
      <c r="ID26" s="191"/>
      <c r="IE26" s="22"/>
      <c r="IF26" s="191"/>
      <c r="IG26" s="493">
        <v>21</v>
      </c>
      <c r="IH26" s="494" t="s">
        <v>70</v>
      </c>
      <c r="II26" s="495">
        <f t="shared" si="7"/>
        <v>1.0401909600375117</v>
      </c>
      <c r="IJ26" s="483">
        <f t="shared" ref="IJ26:IO26" si="123">SUM(IJ6:IJ25)</f>
        <v>466286.09</v>
      </c>
      <c r="IK26" s="496">
        <f t="shared" si="123"/>
        <v>474734.09906802501</v>
      </c>
      <c r="IL26" s="483">
        <f t="shared" si="123"/>
        <v>225221167.40000001</v>
      </c>
      <c r="IM26" s="496">
        <f t="shared" si="123"/>
        <v>236231994</v>
      </c>
      <c r="IN26" s="483">
        <f t="shared" si="123"/>
        <v>104827971.92639999</v>
      </c>
      <c r="IO26" s="496">
        <f t="shared" si="123"/>
        <v>105116646</v>
      </c>
      <c r="IP26" s="483">
        <f t="shared" si="31"/>
        <v>105294258.01639999</v>
      </c>
      <c r="IQ26" s="483">
        <f t="shared" si="31"/>
        <v>105591380.09906803</v>
      </c>
      <c r="IR26" s="497"/>
      <c r="IS26" s="498"/>
      <c r="IT26" s="497"/>
      <c r="IU26" s="225">
        <v>21</v>
      </c>
      <c r="IV26" s="499" t="s">
        <v>70</v>
      </c>
      <c r="IW26" s="500">
        <f>HY26</f>
        <v>1.1144278606965174</v>
      </c>
      <c r="IX26" s="501">
        <f t="shared" ref="IX26" si="124">HZ26</f>
        <v>1.0401909600375117</v>
      </c>
      <c r="IY26" s="405">
        <f t="shared" ref="IY26:JN26" si="125">SUM(IY6:IY25)</f>
        <v>35686406.588502966</v>
      </c>
      <c r="IZ26" s="406">
        <f t="shared" si="125"/>
        <v>37130264.913113631</v>
      </c>
      <c r="JA26" s="405">
        <f t="shared" si="125"/>
        <v>1718931.8145400002</v>
      </c>
      <c r="JB26" s="406">
        <f t="shared" si="125"/>
        <v>1835072.5226858652</v>
      </c>
      <c r="JC26" s="405">
        <f t="shared" si="125"/>
        <v>17462772.188368127</v>
      </c>
      <c r="JD26" s="406">
        <f t="shared" si="125"/>
        <v>18149461.290652249</v>
      </c>
      <c r="JE26" s="405">
        <f t="shared" si="125"/>
        <v>19267068.749999996</v>
      </c>
      <c r="JF26" s="406">
        <f t="shared" si="125"/>
        <v>20167799.049999997</v>
      </c>
      <c r="JG26" s="405">
        <f t="shared" si="125"/>
        <v>1948303.1881833333</v>
      </c>
      <c r="JH26" s="406">
        <f t="shared" si="125"/>
        <v>2060956.1771140464</v>
      </c>
      <c r="JI26" s="405">
        <f t="shared" si="125"/>
        <v>1064127.7434166665</v>
      </c>
      <c r="JJ26" s="406">
        <f t="shared" si="125"/>
        <v>1133218.2918309369</v>
      </c>
      <c r="JK26" s="405">
        <f t="shared" si="125"/>
        <v>4913328.9389999993</v>
      </c>
      <c r="JL26" s="406">
        <f t="shared" si="125"/>
        <v>5048265.453023877</v>
      </c>
      <c r="JM26" s="405">
        <f t="shared" si="125"/>
        <v>9827661.2010500003</v>
      </c>
      <c r="JN26" s="406">
        <f t="shared" si="125"/>
        <v>10248015.626367219</v>
      </c>
      <c r="JO26" s="405">
        <f t="shared" si="38"/>
        <v>91888600.413061082</v>
      </c>
      <c r="JP26" s="405">
        <f>IZ26+JB26+JD26+JF26+JL26+JN26+JH26+JJ26</f>
        <v>95773053.32478781</v>
      </c>
      <c r="JQ26" s="502">
        <f t="shared" si="9"/>
        <v>4.4952991132494731</v>
      </c>
      <c r="JR26" s="191"/>
      <c r="JS26" s="503"/>
      <c r="JT26" s="15"/>
      <c r="JU26" s="377">
        <v>21</v>
      </c>
      <c r="JV26" s="490" t="s">
        <v>70</v>
      </c>
      <c r="JW26" s="436">
        <f>SUM(JW6:JW25)</f>
        <v>224</v>
      </c>
      <c r="JX26" s="436">
        <f>SUM(JX6:JX25)</f>
        <v>222</v>
      </c>
      <c r="JY26" s="504">
        <f>SUM(JY6:JY25)</f>
        <v>2130515699</v>
      </c>
      <c r="JZ26" s="504">
        <f>'DCA 3 month Phase II'!L28</f>
        <v>2149353999.2300944</v>
      </c>
      <c r="KA26" s="505">
        <f t="shared" si="40"/>
        <v>0.9910714285714286</v>
      </c>
      <c r="KB26" s="505">
        <f t="shared" si="41"/>
        <v>1.0088421316204976</v>
      </c>
      <c r="KC26" s="505">
        <f>LT27/LS28</f>
        <v>1.2184768468924041</v>
      </c>
      <c r="KD26" s="506" t="s">
        <v>254</v>
      </c>
      <c r="KE26" s="507"/>
      <c r="KF26" s="508"/>
      <c r="KG26" s="507"/>
      <c r="KH26" s="193">
        <v>21</v>
      </c>
      <c r="KI26" s="509" t="s">
        <v>70</v>
      </c>
      <c r="KJ26" s="510" t="str">
        <f>KD26</f>
        <v>Q3</v>
      </c>
      <c r="KK26" s="511">
        <f t="shared" si="14"/>
        <v>1.2184768468924041</v>
      </c>
      <c r="KL26" s="405">
        <f>SUM(KL6:KL25)</f>
        <v>474734.09906802501</v>
      </c>
      <c r="KM26" s="405">
        <f>SUM(KM6:KM25)</f>
        <v>582489.02218341269</v>
      </c>
      <c r="KN26" s="405">
        <f t="shared" si="15"/>
        <v>236231994</v>
      </c>
      <c r="KO26" s="405">
        <v>240527467.54057765</v>
      </c>
      <c r="KP26" s="405">
        <f>SUM(KP6:KP25)</f>
        <v>105116646</v>
      </c>
      <c r="KQ26" s="405">
        <v>101297214.72157842</v>
      </c>
      <c r="KR26" s="405">
        <v>0</v>
      </c>
      <c r="KS26" s="405">
        <v>4822773.09</v>
      </c>
      <c r="KT26" s="405">
        <f>SUM(KL26,KP26,KR26)</f>
        <v>105591380.09906803</v>
      </c>
      <c r="KU26" s="405">
        <f>SUM(KM26,KQ26,KS26)</f>
        <v>106702476.83376184</v>
      </c>
      <c r="KV26" s="507"/>
      <c r="KW26" s="508"/>
      <c r="KX26" s="507"/>
      <c r="KY26" s="276">
        <f t="shared" si="70"/>
        <v>21</v>
      </c>
      <c r="KZ26" s="277">
        <v>20</v>
      </c>
      <c r="LA26" s="321">
        <f t="shared" si="71"/>
        <v>1</v>
      </c>
      <c r="LB26" s="321">
        <f t="shared" si="71"/>
        <v>1.0088421316204976</v>
      </c>
      <c r="LC26" s="322">
        <v>97.871738014620576</v>
      </c>
      <c r="LD26" s="253">
        <f t="shared" si="72"/>
        <v>6858045.1514112391</v>
      </c>
      <c r="LE26" s="322">
        <v>97.871738014620576</v>
      </c>
      <c r="LF26" s="471">
        <f t="shared" si="46"/>
        <v>329805.07926028949</v>
      </c>
      <c r="LG26" s="322">
        <v>97.871738014620576</v>
      </c>
      <c r="LH26" s="253">
        <f t="shared" si="47"/>
        <v>3734227.3820086401</v>
      </c>
      <c r="LI26" s="322">
        <v>113.283800212451</v>
      </c>
      <c r="LJ26" s="471">
        <f t="shared" si="48"/>
        <v>2282307.354815267</v>
      </c>
      <c r="LK26" s="322">
        <v>114.530871148214</v>
      </c>
      <c r="LL26" s="471">
        <f t="shared" si="49"/>
        <v>352544.46931978449</v>
      </c>
      <c r="LM26" s="322">
        <v>133.31173389491801</v>
      </c>
      <c r="LN26" s="471">
        <f t="shared" si="50"/>
        <v>106509.83033244636</v>
      </c>
      <c r="LO26" s="322">
        <v>103.218284594742</v>
      </c>
      <c r="LP26" s="471">
        <f t="shared" si="51"/>
        <v>1067898.8852815365</v>
      </c>
      <c r="LQ26" s="322">
        <v>109.79963570127499</v>
      </c>
      <c r="LR26" s="253">
        <f t="shared" si="52"/>
        <v>1553028.9106572478</v>
      </c>
      <c r="LS26" s="256">
        <f t="shared" si="53"/>
        <v>13219079.974627145</v>
      </c>
      <c r="LT26" s="256">
        <f t="shared" si="73"/>
        <v>16284367.063086452</v>
      </c>
      <c r="LU26" s="23"/>
      <c r="LV26" s="22"/>
      <c r="LW26" s="15"/>
      <c r="LX26" s="193">
        <v>21</v>
      </c>
      <c r="LY26" s="512" t="s">
        <v>70</v>
      </c>
      <c r="LZ26" s="405">
        <f>SUM(LZ6:LZ25)</f>
        <v>105294258.01640001</v>
      </c>
      <c r="MA26" s="405">
        <f t="shared" ref="MA26:ME26" si="126">SUM(MA6:MA25)</f>
        <v>105591380.09906805</v>
      </c>
      <c r="MB26" s="406">
        <f t="shared" si="126"/>
        <v>101879703.74376184</v>
      </c>
      <c r="MC26" s="405">
        <f t="shared" si="126"/>
        <v>91888600.413061112</v>
      </c>
      <c r="MD26" s="405">
        <f t="shared" si="126"/>
        <v>95773053.324787825</v>
      </c>
      <c r="ME26" s="406">
        <f t="shared" si="126"/>
        <v>116697248.03244552</v>
      </c>
      <c r="MF26" s="405">
        <f t="shared" si="55"/>
        <v>13405657.603338897</v>
      </c>
      <c r="MG26" s="405">
        <f t="shared" si="55"/>
        <v>9818326.7742802203</v>
      </c>
      <c r="MH26" s="405">
        <f t="shared" si="55"/>
        <v>-14817544.288683683</v>
      </c>
      <c r="MI26" s="15"/>
      <c r="MJ26" s="22"/>
      <c r="MK26" s="15"/>
      <c r="ML26" s="15"/>
      <c r="MM26" s="15"/>
      <c r="MN26" s="15"/>
      <c r="MO26" s="15"/>
      <c r="MP26" s="22"/>
      <c r="MQ26" s="15"/>
      <c r="MR26" s="247">
        <f>MR25+1</f>
        <v>20</v>
      </c>
      <c r="MS26" s="256" t="s">
        <v>255</v>
      </c>
      <c r="MT26" s="256">
        <v>0</v>
      </c>
      <c r="MU26" s="325">
        <f>MT26/$MT$34*100</f>
        <v>0</v>
      </c>
      <c r="MV26" s="10"/>
      <c r="MW26" s="250">
        <f>MT26</f>
        <v>0</v>
      </c>
      <c r="MX26" s="325">
        <f>MW26/$MT$34*100</f>
        <v>0</v>
      </c>
      <c r="MY26" s="15"/>
      <c r="MZ26" s="22"/>
      <c r="NA26" s="15"/>
      <c r="NB26" s="247">
        <f>NB25+1</f>
        <v>20</v>
      </c>
      <c r="NC26" s="256" t="s">
        <v>255</v>
      </c>
      <c r="ND26" s="256">
        <v>0</v>
      </c>
      <c r="NE26" s="256">
        <f>MT26</f>
        <v>0</v>
      </c>
      <c r="NF26" s="256">
        <f t="shared" si="75"/>
        <v>0</v>
      </c>
      <c r="NG26" s="265">
        <f>IFERROR(NF26/ND26,0)</f>
        <v>0</v>
      </c>
      <c r="NH26" s="15"/>
      <c r="NI26" s="22"/>
      <c r="NJ26" s="15"/>
    </row>
    <row r="27" spans="1:374" ht="17.25" thickBot="1" x14ac:dyDescent="0.35">
      <c r="A27" s="15"/>
      <c r="K27" s="839"/>
      <c r="S27" s="15"/>
      <c r="T27" s="22"/>
      <c r="U27" s="15"/>
      <c r="V27" s="15"/>
      <c r="W27" s="15"/>
      <c r="X27" s="15"/>
      <c r="Y27" s="15"/>
      <c r="Z27" s="15"/>
      <c r="AA27" s="15"/>
      <c r="AB27" s="15"/>
      <c r="AC27" s="22"/>
      <c r="AD27" s="15"/>
      <c r="AE27" s="15"/>
      <c r="AF27" s="15"/>
      <c r="AG27" s="15"/>
      <c r="AH27" s="15"/>
      <c r="AI27" s="15"/>
      <c r="AJ27" s="15"/>
      <c r="AK27" s="374"/>
      <c r="AL27" s="15"/>
      <c r="AM27" s="247"/>
      <c r="AN27" s="15"/>
      <c r="AO27" s="15"/>
      <c r="AP27" s="15"/>
      <c r="AQ27" s="15"/>
      <c r="AR27" s="25"/>
      <c r="AS27" s="261"/>
      <c r="AT27" s="15"/>
      <c r="AU27" s="25"/>
      <c r="AV27" s="261"/>
      <c r="AW27" s="262"/>
      <c r="AX27" s="15"/>
      <c r="AY27" s="25"/>
      <c r="AZ27" s="261"/>
      <c r="BA27" s="262"/>
      <c r="BB27" s="15"/>
      <c r="BC27" s="25"/>
      <c r="BD27" s="261"/>
      <c r="BE27" s="262"/>
      <c r="BF27" s="15"/>
      <c r="BG27" s="25"/>
      <c r="BH27" s="261"/>
      <c r="BI27" s="262"/>
      <c r="BJ27" s="15"/>
      <c r="BK27" s="25"/>
      <c r="BL27" s="261"/>
      <c r="BM27" s="262"/>
      <c r="BN27" s="15"/>
      <c r="BO27" s="25"/>
      <c r="BP27" s="261"/>
      <c r="BQ27" s="262"/>
      <c r="BR27" s="15"/>
      <c r="BS27" s="25"/>
      <c r="BT27" s="261"/>
      <c r="BU27" s="262"/>
      <c r="BV27" s="262"/>
      <c r="BW27" s="262"/>
      <c r="BX27" s="262"/>
      <c r="BY27" s="25"/>
      <c r="BZ27" s="15"/>
      <c r="CA27" s="262"/>
      <c r="CB27" s="262"/>
      <c r="CC27" s="262"/>
      <c r="CD27" s="15"/>
      <c r="CE27" s="22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22"/>
      <c r="CS27" s="15"/>
      <c r="CT27" s="15"/>
      <c r="CU27" s="15"/>
      <c r="CV27" s="15"/>
      <c r="CW27" s="23"/>
      <c r="CX27" s="15"/>
      <c r="CY27" s="15"/>
      <c r="CZ27" s="15"/>
      <c r="DA27" s="15"/>
      <c r="DB27" s="22"/>
      <c r="DC27" s="15"/>
      <c r="DD27" s="15"/>
      <c r="DE27" s="15"/>
      <c r="DF27" s="15"/>
      <c r="DG27" s="23"/>
      <c r="DH27" s="15"/>
      <c r="DI27" s="15"/>
      <c r="DJ27" s="15"/>
      <c r="DK27" s="22"/>
      <c r="DL27" s="15"/>
      <c r="DM27" s="15"/>
      <c r="DN27" s="24"/>
      <c r="DO27" s="16"/>
      <c r="DP27" s="16"/>
      <c r="DQ27" s="16"/>
      <c r="DR27" s="16"/>
      <c r="DS27" s="15"/>
      <c r="DT27" s="15"/>
      <c r="DU27" s="15"/>
      <c r="DV27" s="15"/>
      <c r="DW27" s="489"/>
      <c r="DX27" s="22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22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22"/>
      <c r="FB27" s="15"/>
      <c r="FC27" s="247">
        <f t="shared" si="82"/>
        <v>22</v>
      </c>
      <c r="FD27" s="272"/>
      <c r="FE27" s="273" t="s">
        <v>256</v>
      </c>
      <c r="FF27" s="256">
        <v>7008</v>
      </c>
      <c r="FG27" s="256">
        <v>0</v>
      </c>
      <c r="FH27" s="256">
        <v>76350.25</v>
      </c>
      <c r="FI27" s="253">
        <f t="shared" si="122"/>
        <v>83358.25</v>
      </c>
      <c r="FJ27" s="256">
        <v>7008</v>
      </c>
      <c r="FK27" s="256">
        <v>0</v>
      </c>
      <c r="FL27" s="256">
        <v>76350.25</v>
      </c>
      <c r="FM27" s="256">
        <v>83358.25</v>
      </c>
      <c r="FN27" s="256">
        <v>83358.25</v>
      </c>
      <c r="FO27" s="23"/>
      <c r="FP27" s="319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22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22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22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22"/>
      <c r="HQ27" s="15"/>
      <c r="HR27" s="15"/>
      <c r="HS27" s="513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22"/>
      <c r="IF27" s="15"/>
      <c r="IG27" s="514">
        <v>22</v>
      </c>
      <c r="IH27" s="515" t="s">
        <v>72</v>
      </c>
      <c r="II27" s="516"/>
      <c r="IJ27" s="517"/>
      <c r="IK27" s="518">
        <f>IK26/IJ26</f>
        <v>1.0181176519077053</v>
      </c>
      <c r="IL27" s="517"/>
      <c r="IM27" s="518">
        <f>IM26/IL26</f>
        <v>1.0488889509237131</v>
      </c>
      <c r="IN27" s="517"/>
      <c r="IO27" s="518">
        <f>IO26/IN26</f>
        <v>1.0027537885956879</v>
      </c>
      <c r="IP27" s="517"/>
      <c r="IQ27" s="519">
        <f>IQ26/IP26</f>
        <v>1.0028218260735715</v>
      </c>
      <c r="IR27" s="520"/>
      <c r="IS27" s="521"/>
      <c r="IT27" s="520"/>
      <c r="IU27" s="522">
        <v>22</v>
      </c>
      <c r="IV27" s="519" t="s">
        <v>72</v>
      </c>
      <c r="IW27" s="523"/>
      <c r="IX27" s="523"/>
      <c r="IY27" s="524"/>
      <c r="IZ27" s="525">
        <f>IZ26/IY26</f>
        <v>1.0404596164937445</v>
      </c>
      <c r="JA27" s="524"/>
      <c r="JB27" s="525">
        <f>JB26/JA26</f>
        <v>1.0675656283532953</v>
      </c>
      <c r="JC27" s="524"/>
      <c r="JD27" s="525">
        <f>JD26/JC26</f>
        <v>1.0393230292920801</v>
      </c>
      <c r="JE27" s="524"/>
      <c r="JF27" s="525">
        <f>JF26/JE26</f>
        <v>1.0467497319746679</v>
      </c>
      <c r="JG27" s="526"/>
      <c r="JH27" s="525">
        <f>JH26/JG26</f>
        <v>1.0578210771372574</v>
      </c>
      <c r="JI27" s="526"/>
      <c r="JJ27" s="525">
        <f>JJ26/JI26</f>
        <v>1.0649269308517761</v>
      </c>
      <c r="JK27" s="524"/>
      <c r="JL27" s="525">
        <f>JL26/JK26</f>
        <v>1.0274633584885406</v>
      </c>
      <c r="JM27" s="524"/>
      <c r="JN27" s="525">
        <f>JN26/JM26</f>
        <v>1.0427725800389118</v>
      </c>
      <c r="JO27" s="526"/>
      <c r="JP27" s="527">
        <f>JP26/JO26</f>
        <v>1.0422735017648022</v>
      </c>
      <c r="JQ27" s="528"/>
      <c r="JR27" s="262"/>
      <c r="JS27" s="374"/>
      <c r="JT27" s="15"/>
      <c r="JU27" s="15"/>
      <c r="JV27" s="15"/>
      <c r="JW27" s="15"/>
      <c r="JX27" s="15"/>
      <c r="JY27" s="261"/>
      <c r="JZ27" s="15"/>
      <c r="KA27" s="15"/>
      <c r="KB27" s="15"/>
      <c r="KC27" s="15"/>
      <c r="KD27" s="15"/>
      <c r="KE27" s="15"/>
      <c r="KF27" s="529"/>
      <c r="KG27" s="530"/>
      <c r="KH27" s="459">
        <v>22</v>
      </c>
      <c r="KI27" s="531" t="s">
        <v>72</v>
      </c>
      <c r="KJ27" s="531"/>
      <c r="KK27" s="531"/>
      <c r="KL27" s="526"/>
      <c r="KM27" s="532">
        <f>KM26/KL26</f>
        <v>1.2269795309140989</v>
      </c>
      <c r="KN27" s="524"/>
      <c r="KO27" s="532">
        <f>KO26/KN26</f>
        <v>1.0181832844393535</v>
      </c>
      <c r="KP27" s="524"/>
      <c r="KQ27" s="532">
        <f>KQ26/KP26</f>
        <v>0.96366482927526453</v>
      </c>
      <c r="KR27" s="533"/>
      <c r="KS27" s="533" t="e">
        <f>KS26/KR26</f>
        <v>#DIV/0!</v>
      </c>
      <c r="KT27" s="524"/>
      <c r="KU27" s="533">
        <f>KU26/KT26</f>
        <v>1.0105226083194609</v>
      </c>
      <c r="KV27" s="530"/>
      <c r="KW27" s="529"/>
      <c r="KX27" s="530"/>
      <c r="KY27" s="534">
        <f t="shared" si="70"/>
        <v>22</v>
      </c>
      <c r="KZ27" s="535" t="s">
        <v>70</v>
      </c>
      <c r="LA27" s="536">
        <f t="shared" si="71"/>
        <v>0.9910714285714286</v>
      </c>
      <c r="LB27" s="536">
        <f t="shared" si="71"/>
        <v>1.0088421316204976</v>
      </c>
      <c r="LC27" s="537"/>
      <c r="LD27" s="538">
        <f>SUM(LD7:LD26)</f>
        <v>48336669.630484745</v>
      </c>
      <c r="LE27" s="539"/>
      <c r="LF27" s="540">
        <f>SUM(LF7:LF26)</f>
        <v>2376636.5789646083</v>
      </c>
      <c r="LG27" s="541"/>
      <c r="LH27" s="538">
        <f>SUM(LH7:LH26)</f>
        <v>23349083.540678918</v>
      </c>
      <c r="LI27" s="542"/>
      <c r="LJ27" s="540">
        <f>SUM(LJ7:LJ26)</f>
        <v>22476369.306504369</v>
      </c>
      <c r="LK27" s="543"/>
      <c r="LL27" s="540">
        <f>SUM(LL7:LL26)</f>
        <v>2273399.3216541936</v>
      </c>
      <c r="LM27" s="543"/>
      <c r="LN27" s="540">
        <f>SUM(LN7:LN26)</f>
        <v>1317810.6953106928</v>
      </c>
      <c r="LO27" s="543"/>
      <c r="LP27" s="540">
        <f>SUM(LP7:LP26)</f>
        <v>5325380.8198248437</v>
      </c>
      <c r="LQ27" s="543"/>
      <c r="LR27" s="538">
        <f>SUM(LR7:LR26)</f>
        <v>11241898.139023151</v>
      </c>
      <c r="LS27" s="540"/>
      <c r="LT27" s="540">
        <f>LD27+LF27+LH27+LJ27+LP27+LR27+LL27+LN27</f>
        <v>116697248.03244554</v>
      </c>
      <c r="LU27" s="23"/>
      <c r="LV27" s="544"/>
      <c r="LW27" s="15"/>
      <c r="LX27" s="15"/>
      <c r="LY27" s="15"/>
      <c r="LZ27" s="545" t="s">
        <v>257</v>
      </c>
      <c r="MA27" s="546"/>
      <c r="MB27" s="215"/>
      <c r="MC27" s="215"/>
      <c r="MD27" s="215"/>
      <c r="ME27" s="215"/>
      <c r="MF27" s="215"/>
      <c r="MG27" s="215"/>
      <c r="MH27" s="215">
        <f>MH26-MG26</f>
        <v>-24635871.062963903</v>
      </c>
      <c r="MI27" s="15"/>
      <c r="MJ27" s="22"/>
      <c r="MK27" s="15"/>
      <c r="ML27" s="15"/>
      <c r="MM27" s="15"/>
      <c r="MN27" s="15"/>
      <c r="MO27" s="15"/>
      <c r="MP27" s="22"/>
      <c r="MQ27" s="15"/>
      <c r="MR27" s="391">
        <f>MR26+1</f>
        <v>21</v>
      </c>
      <c r="MS27" s="324" t="s">
        <v>258</v>
      </c>
      <c r="MT27" s="324">
        <v>0</v>
      </c>
      <c r="MU27" s="547">
        <f>MT27/$MT$34*100</f>
        <v>0</v>
      </c>
      <c r="MV27" s="195"/>
      <c r="MW27" s="399">
        <f>MT27</f>
        <v>0</v>
      </c>
      <c r="MX27" s="547">
        <f>MW27/$MT$34*100</f>
        <v>0</v>
      </c>
      <c r="MY27" s="15"/>
      <c r="MZ27" s="22"/>
      <c r="NA27" s="15"/>
      <c r="NB27" s="391">
        <f>NB26+1</f>
        <v>21</v>
      </c>
      <c r="NC27" s="324" t="s">
        <v>258</v>
      </c>
      <c r="ND27" s="324">
        <v>0</v>
      </c>
      <c r="NE27" s="324">
        <v>0</v>
      </c>
      <c r="NF27" s="324">
        <f t="shared" si="75"/>
        <v>0</v>
      </c>
      <c r="NG27" s="486">
        <f>IFERROR(NF27/ND27,0)</f>
        <v>0</v>
      </c>
      <c r="NH27" s="15"/>
      <c r="NI27" s="22"/>
      <c r="NJ27" s="15"/>
    </row>
    <row r="28" spans="1:374" ht="17.25" thickBot="1" x14ac:dyDescent="0.35">
      <c r="A28" s="15"/>
      <c r="K28" s="840"/>
      <c r="S28" s="15"/>
      <c r="T28" s="22"/>
      <c r="U28" s="15"/>
      <c r="V28" s="15"/>
      <c r="W28" s="15"/>
      <c r="X28" s="15"/>
      <c r="Y28" s="15"/>
      <c r="Z28" s="15"/>
      <c r="AA28" s="15"/>
      <c r="AB28" s="15"/>
      <c r="AC28" s="22"/>
      <c r="AD28" s="15"/>
      <c r="AE28" s="15"/>
      <c r="AF28" s="15"/>
      <c r="AG28" s="15"/>
      <c r="AH28" s="15"/>
      <c r="AI28" s="15"/>
      <c r="AJ28" s="15"/>
      <c r="AK28" s="374"/>
      <c r="AL28" s="15"/>
      <c r="AM28" s="247"/>
      <c r="AN28" s="15"/>
      <c r="AO28" s="15"/>
      <c r="AP28" s="15"/>
      <c r="AQ28" s="15"/>
      <c r="AR28" s="25"/>
      <c r="AS28" s="261"/>
      <c r="AT28" s="15"/>
      <c r="AU28" s="25"/>
      <c r="AV28" s="261"/>
      <c r="AW28" s="262"/>
      <c r="AX28" s="15"/>
      <c r="AY28" s="25"/>
      <c r="AZ28" s="261"/>
      <c r="BA28" s="262"/>
      <c r="BB28" s="15"/>
      <c r="BC28" s="25"/>
      <c r="BD28" s="261"/>
      <c r="BE28" s="262"/>
      <c r="BF28" s="15"/>
      <c r="BG28" s="25"/>
      <c r="BH28" s="261"/>
      <c r="BI28" s="262"/>
      <c r="BJ28" s="15"/>
      <c r="BK28" s="25"/>
      <c r="BL28" s="261"/>
      <c r="BM28" s="262"/>
      <c r="BN28" s="15"/>
      <c r="BO28" s="25"/>
      <c r="BP28" s="261"/>
      <c r="BQ28" s="262"/>
      <c r="BR28" s="15"/>
      <c r="BS28" s="25"/>
      <c r="BT28" s="261"/>
      <c r="BU28" s="262"/>
      <c r="BV28" s="262"/>
      <c r="BW28" s="262"/>
      <c r="BX28" s="262"/>
      <c r="BY28" s="25"/>
      <c r="BZ28" s="15"/>
      <c r="CA28" s="262"/>
      <c r="CB28" s="262"/>
      <c r="CC28" s="262"/>
      <c r="CD28" s="15"/>
      <c r="CE28" s="22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22"/>
      <c r="CS28" s="15"/>
      <c r="CT28" s="15"/>
      <c r="CU28" s="15"/>
      <c r="CV28" s="15"/>
      <c r="CW28" s="23"/>
      <c r="CX28" s="15"/>
      <c r="CY28" s="15"/>
      <c r="CZ28" s="15"/>
      <c r="DA28" s="15"/>
      <c r="DB28" s="22"/>
      <c r="DC28" s="15"/>
      <c r="DD28" s="15"/>
      <c r="DE28" s="15"/>
      <c r="DF28" s="15"/>
      <c r="DG28" s="23"/>
      <c r="DH28" s="15"/>
      <c r="DI28" s="15"/>
      <c r="DJ28" s="15"/>
      <c r="DK28" s="22"/>
      <c r="DL28" s="15"/>
      <c r="DM28" s="15"/>
      <c r="DN28" s="24"/>
      <c r="DO28" s="16"/>
      <c r="DP28" s="16"/>
      <c r="DQ28" s="16"/>
      <c r="DR28" s="16"/>
      <c r="DS28" s="15"/>
      <c r="DT28" s="15"/>
      <c r="DU28" s="15"/>
      <c r="DV28" s="15"/>
      <c r="DW28" s="15"/>
      <c r="DX28" s="22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22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22"/>
      <c r="FB28" s="15"/>
      <c r="FC28" s="193">
        <f t="shared" si="82"/>
        <v>23</v>
      </c>
      <c r="FD28" s="317"/>
      <c r="FE28" s="318" t="s">
        <v>259</v>
      </c>
      <c r="FF28" s="200">
        <v>90142.56</v>
      </c>
      <c r="FG28" s="200">
        <v>63872.3</v>
      </c>
      <c r="FH28" s="200">
        <v>215404</v>
      </c>
      <c r="FI28" s="201">
        <f t="shared" si="122"/>
        <v>369418.86</v>
      </c>
      <c r="FJ28" s="200">
        <v>0</v>
      </c>
      <c r="FK28" s="200">
        <v>0</v>
      </c>
      <c r="FL28" s="200">
        <v>0</v>
      </c>
      <c r="FM28" s="200">
        <v>0</v>
      </c>
      <c r="FN28" s="200">
        <v>0</v>
      </c>
      <c r="FO28" s="23"/>
      <c r="FP28" s="319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22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22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22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22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503"/>
      <c r="IF28" s="15"/>
      <c r="IG28" s="15"/>
      <c r="IH28" s="15"/>
      <c r="II28" s="15"/>
      <c r="IJ28" s="15"/>
      <c r="IK28" s="15"/>
      <c r="IL28" s="15"/>
      <c r="IM28" s="548">
        <f>IM26-IL26</f>
        <v>11010826.599999994</v>
      </c>
      <c r="IN28" s="15"/>
      <c r="IO28" s="548">
        <f>IO26-IN26</f>
        <v>288674.07360000908</v>
      </c>
      <c r="IP28" s="15"/>
      <c r="IQ28" s="548">
        <f>IQ26-IP26</f>
        <v>297122.08266803622</v>
      </c>
      <c r="IR28" s="15"/>
      <c r="IS28" s="22"/>
      <c r="IT28" s="15"/>
      <c r="IU28" s="15"/>
      <c r="IV28" s="15"/>
      <c r="IW28" s="15"/>
      <c r="IX28" s="15"/>
      <c r="IY28" s="15"/>
      <c r="IZ28" s="15"/>
      <c r="JA28" s="15"/>
      <c r="JB28" s="27"/>
      <c r="JC28" s="15"/>
      <c r="JD28" s="27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22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549"/>
      <c r="KG28" s="550"/>
      <c r="KH28" s="15"/>
      <c r="KI28" s="15"/>
      <c r="KJ28" s="15"/>
      <c r="KK28" s="15"/>
      <c r="KL28" s="15"/>
      <c r="KM28" s="15"/>
      <c r="KN28" s="15"/>
      <c r="KO28" s="548"/>
      <c r="KP28" s="15"/>
      <c r="KQ28" s="15"/>
      <c r="KR28" s="15"/>
      <c r="KS28" s="15"/>
      <c r="KT28" s="550"/>
      <c r="KU28" s="550"/>
      <c r="KV28" s="550"/>
      <c r="KW28" s="549"/>
      <c r="KX28" s="550"/>
      <c r="KY28" s="522">
        <f t="shared" si="70"/>
        <v>23</v>
      </c>
      <c r="KZ28" s="551"/>
      <c r="LA28" s="551"/>
      <c r="LB28" s="552" t="s">
        <v>260</v>
      </c>
      <c r="LC28" s="553">
        <f>IZ26</f>
        <v>37130264.913113631</v>
      </c>
      <c r="LD28" s="532">
        <f>LD27/LC28</f>
        <v>1.301813217427739</v>
      </c>
      <c r="LE28" s="553">
        <f>JB26</f>
        <v>1835072.5226858652</v>
      </c>
      <c r="LF28" s="532">
        <f>LF27/LE28</f>
        <v>1.2951186122530429</v>
      </c>
      <c r="LG28" s="553">
        <f>JD26</f>
        <v>18149461.290652249</v>
      </c>
      <c r="LH28" s="532">
        <f>LH27/LG28</f>
        <v>1.2864890680091259</v>
      </c>
      <c r="LI28" s="532"/>
      <c r="LJ28" s="532">
        <f>LJ27/JF26</f>
        <v>1.114468130646332</v>
      </c>
      <c r="LK28" s="553">
        <f>JH26</f>
        <v>2060956.1771140464</v>
      </c>
      <c r="LL28" s="532">
        <f>LL27/LK28</f>
        <v>1.1030798941283801</v>
      </c>
      <c r="LM28" s="553">
        <f>JJ26</f>
        <v>1133218.2918309369</v>
      </c>
      <c r="LN28" s="532">
        <f>LN27/LM28</f>
        <v>1.1628921848600859</v>
      </c>
      <c r="LO28" s="553">
        <f>JL26</f>
        <v>5048265.453023877</v>
      </c>
      <c r="LP28" s="532">
        <f>LP27/LO28</f>
        <v>1.0548931844768537</v>
      </c>
      <c r="LQ28" s="553">
        <f>JN26</f>
        <v>10248015.626367219</v>
      </c>
      <c r="LR28" s="532">
        <f>LR27/LQ28</f>
        <v>1.0969829232206441</v>
      </c>
      <c r="LS28" s="553">
        <f>JP26</f>
        <v>95773053.32478781</v>
      </c>
      <c r="LT28" s="533">
        <f>LT27/LS28</f>
        <v>1.2184768468924041</v>
      </c>
      <c r="LU28" s="554"/>
      <c r="LV28" s="22"/>
      <c r="LW28" s="15"/>
      <c r="LX28" s="15"/>
      <c r="LY28" s="15"/>
      <c r="LZ28" s="15"/>
      <c r="MA28" s="15"/>
      <c r="MB28" s="254"/>
      <c r="MC28" s="15"/>
      <c r="MD28" s="15"/>
      <c r="ME28" s="15"/>
      <c r="MF28" s="15"/>
      <c r="MG28" s="15"/>
      <c r="MH28" s="15"/>
      <c r="MI28" s="15"/>
      <c r="MJ28" s="22"/>
      <c r="MK28" s="15"/>
      <c r="ML28" s="15"/>
      <c r="MM28" s="15"/>
      <c r="MN28" s="15"/>
      <c r="MO28" s="15"/>
      <c r="MP28" s="22"/>
      <c r="MQ28" s="15"/>
      <c r="MR28" s="247">
        <f t="shared" ref="MR28:MR31" si="127">MR27+1</f>
        <v>22</v>
      </c>
      <c r="MS28" s="555" t="s">
        <v>261</v>
      </c>
      <c r="MT28" s="6">
        <f>SUM(MT25:MT27)</f>
        <v>136528698.93660811</v>
      </c>
      <c r="MU28" s="556">
        <f>MT28/$MT$34*100</f>
        <v>6.3520806244812684</v>
      </c>
      <c r="MV28" s="10"/>
      <c r="MW28" s="557">
        <f>SUM(MW25:MW27)</f>
        <v>136528698.93660811</v>
      </c>
      <c r="MX28" s="556">
        <f>MW28/$MT$34*100</f>
        <v>6.3520806244812684</v>
      </c>
      <c r="MY28" s="15"/>
      <c r="MZ28" s="22"/>
      <c r="NA28" s="15"/>
      <c r="NB28" s="247">
        <f t="shared" ref="NB28:NB32" si="128">NB27+1</f>
        <v>22</v>
      </c>
      <c r="NC28" s="555" t="s">
        <v>261</v>
      </c>
      <c r="ND28" s="6">
        <v>119903701.31244111</v>
      </c>
      <c r="NE28" s="6">
        <f>NE25+NE26+NE27</f>
        <v>136528698.93660811</v>
      </c>
      <c r="NF28" s="388">
        <f t="shared" si="75"/>
        <v>16624997.624166995</v>
      </c>
      <c r="NG28" s="265">
        <f t="shared" si="76"/>
        <v>0.13865291431534815</v>
      </c>
      <c r="NH28" s="15"/>
      <c r="NI28" s="22"/>
      <c r="NJ28" s="15"/>
    </row>
    <row r="29" spans="1:374" x14ac:dyDescent="0.3">
      <c r="A29" s="15"/>
      <c r="K29" s="840"/>
      <c r="S29" s="15"/>
      <c r="T29" s="22"/>
      <c r="U29" s="15"/>
      <c r="V29" s="15"/>
      <c r="W29" s="15"/>
      <c r="X29" s="15"/>
      <c r="Y29" s="15"/>
      <c r="Z29" s="15"/>
      <c r="AA29" s="15"/>
      <c r="AB29" s="15"/>
      <c r="AC29" s="22"/>
      <c r="AD29" s="15"/>
      <c r="AE29" s="15"/>
      <c r="AF29" s="15"/>
      <c r="AG29" s="15"/>
      <c r="AH29" s="15"/>
      <c r="AI29" s="15"/>
      <c r="AJ29" s="15"/>
      <c r="AK29" s="374"/>
      <c r="AL29" s="15"/>
      <c r="AM29" s="247"/>
      <c r="AN29" s="15"/>
      <c r="AO29" s="15"/>
      <c r="AP29" s="15"/>
      <c r="AQ29" s="15"/>
      <c r="AR29" s="25"/>
      <c r="AS29" s="261"/>
      <c r="AT29" s="15"/>
      <c r="AU29" s="25"/>
      <c r="AV29" s="261"/>
      <c r="AW29" s="262"/>
      <c r="AX29" s="15"/>
      <c r="AY29" s="25"/>
      <c r="AZ29" s="261"/>
      <c r="BA29" s="262"/>
      <c r="BB29" s="15"/>
      <c r="BC29" s="25"/>
      <c r="BD29" s="261"/>
      <c r="BE29" s="262"/>
      <c r="BF29" s="15"/>
      <c r="BG29" s="25"/>
      <c r="BH29" s="261"/>
      <c r="BI29" s="262"/>
      <c r="BJ29" s="15"/>
      <c r="BK29" s="25"/>
      <c r="BL29" s="261"/>
      <c r="BM29" s="262"/>
      <c r="BN29" s="15"/>
      <c r="BO29" s="25"/>
      <c r="BP29" s="261"/>
      <c r="BQ29" s="262"/>
      <c r="BR29" s="15"/>
      <c r="BS29" s="25"/>
      <c r="BT29" s="261"/>
      <c r="BU29" s="262"/>
      <c r="BV29" s="262"/>
      <c r="BW29" s="262"/>
      <c r="BX29" s="262"/>
      <c r="BY29" s="25"/>
      <c r="BZ29" s="15"/>
      <c r="CA29" s="262"/>
      <c r="CB29" s="262"/>
      <c r="CC29" s="262"/>
      <c r="CD29" s="15"/>
      <c r="CE29" s="22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22"/>
      <c r="CS29" s="15"/>
      <c r="CT29" s="15"/>
      <c r="CU29" s="15"/>
      <c r="CV29" s="15"/>
      <c r="CW29" s="23"/>
      <c r="CX29" s="15"/>
      <c r="CY29" s="15"/>
      <c r="CZ29" s="15"/>
      <c r="DA29" s="15"/>
      <c r="DB29" s="22"/>
      <c r="DC29" s="15"/>
      <c r="DD29" s="15"/>
      <c r="DE29" s="15"/>
      <c r="DF29" s="15"/>
      <c r="DG29" s="23"/>
      <c r="DH29" s="15"/>
      <c r="DI29" s="15"/>
      <c r="DJ29" s="15"/>
      <c r="DK29" s="22"/>
      <c r="DL29" s="15"/>
      <c r="DM29" s="15"/>
      <c r="DN29" s="24"/>
      <c r="DO29" s="16"/>
      <c r="DP29" s="16"/>
      <c r="DQ29" s="16"/>
      <c r="DR29" s="16"/>
      <c r="DS29" s="15"/>
      <c r="DT29" s="15"/>
      <c r="DU29" s="15"/>
      <c r="DV29" s="15"/>
      <c r="DW29" s="15"/>
      <c r="DX29" s="22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22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22"/>
      <c r="FB29" s="15"/>
      <c r="FC29" s="247">
        <f t="shared" si="82"/>
        <v>24</v>
      </c>
      <c r="FD29" s="272"/>
      <c r="FE29" s="273" t="s">
        <v>262</v>
      </c>
      <c r="FF29" s="256">
        <v>33305.32</v>
      </c>
      <c r="FG29" s="256">
        <v>59654.66</v>
      </c>
      <c r="FH29" s="256">
        <v>137989.01999999999</v>
      </c>
      <c r="FI29" s="253">
        <f t="shared" si="122"/>
        <v>230949</v>
      </c>
      <c r="FJ29" s="256">
        <v>33305.32</v>
      </c>
      <c r="FK29" s="256">
        <v>59654.66</v>
      </c>
      <c r="FL29" s="256">
        <v>137989.01999999999</v>
      </c>
      <c r="FM29" s="256">
        <v>230949</v>
      </c>
      <c r="FN29" s="256">
        <v>230949</v>
      </c>
      <c r="FO29" s="23"/>
      <c r="FP29" s="319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22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22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22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22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22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22"/>
      <c r="IT29" s="15"/>
      <c r="IU29" s="15"/>
      <c r="IV29" s="15"/>
      <c r="IW29" s="15"/>
      <c r="IX29" s="15"/>
      <c r="IY29" s="15"/>
      <c r="IZ29" s="15"/>
      <c r="JA29" s="15"/>
      <c r="JB29" s="27"/>
      <c r="JC29" s="15"/>
      <c r="JD29" s="27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262"/>
      <c r="JS29" s="374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549"/>
      <c r="KG29" s="550"/>
      <c r="KH29" s="550"/>
      <c r="KI29" s="550"/>
      <c r="KJ29" s="550"/>
      <c r="KK29" s="550"/>
      <c r="KL29" s="550"/>
      <c r="KM29" s="15"/>
      <c r="KN29" s="550"/>
      <c r="KO29" s="558"/>
      <c r="KP29" s="550"/>
      <c r="KQ29" s="558"/>
      <c r="KR29" s="558"/>
      <c r="KS29" s="558"/>
      <c r="KT29" s="550"/>
      <c r="KU29" s="550"/>
      <c r="KV29" s="550"/>
      <c r="KW29" s="549"/>
      <c r="KX29" s="550"/>
      <c r="KY29" s="15"/>
      <c r="KZ29" s="15"/>
      <c r="LA29" s="15"/>
      <c r="LB29" s="15"/>
      <c r="LC29" s="15"/>
      <c r="LD29" s="262"/>
      <c r="LE29" s="15"/>
      <c r="LF29" s="262"/>
      <c r="LG29" s="15"/>
      <c r="LH29" s="262"/>
      <c r="LI29" s="262"/>
      <c r="LJ29" s="262"/>
      <c r="LK29" s="262"/>
      <c r="LL29" s="262"/>
      <c r="LM29" s="262"/>
      <c r="LN29" s="262"/>
      <c r="LO29" s="15"/>
      <c r="LP29" s="262"/>
      <c r="LQ29" s="15"/>
      <c r="LR29" s="262"/>
      <c r="LS29" s="15"/>
      <c r="LT29" s="262"/>
      <c r="LU29" s="27"/>
      <c r="LV29" s="22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22"/>
      <c r="MK29" s="15"/>
      <c r="ML29" s="15"/>
      <c r="MM29" s="15"/>
      <c r="MN29" s="15"/>
      <c r="MO29" s="15"/>
      <c r="MP29" s="22"/>
      <c r="MQ29" s="15"/>
      <c r="MR29" s="193">
        <f t="shared" si="127"/>
        <v>23</v>
      </c>
      <c r="MS29" s="352" t="s">
        <v>263</v>
      </c>
      <c r="MT29" s="7">
        <f>MT11</f>
        <v>4822773.09</v>
      </c>
      <c r="MU29" s="418">
        <f t="shared" ref="MU29" si="129">MT29/$MT$34*100</f>
        <v>0.22438244662012552</v>
      </c>
      <c r="MV29" s="7">
        <f t="shared" ref="MV29:MW29" si="130">MV11</f>
        <v>0</v>
      </c>
      <c r="MW29" s="559">
        <f t="shared" si="130"/>
        <v>4822773.09</v>
      </c>
      <c r="MX29" s="418">
        <f t="shared" ref="MX29:MX30" si="131">MW29/$MT$34*100</f>
        <v>0.22438244662012552</v>
      </c>
      <c r="MY29" s="15"/>
      <c r="MZ29" s="22"/>
      <c r="NA29" s="15"/>
      <c r="NB29" s="193">
        <f t="shared" si="128"/>
        <v>23</v>
      </c>
      <c r="NC29" s="352" t="s">
        <v>263</v>
      </c>
      <c r="ND29" s="7">
        <v>4827046.4550000001</v>
      </c>
      <c r="NE29" s="7">
        <f>MT29</f>
        <v>4822773.09</v>
      </c>
      <c r="NF29" s="405">
        <f t="shared" si="75"/>
        <v>-4273.3650000002235</v>
      </c>
      <c r="NG29" s="307">
        <f t="shared" si="76"/>
        <v>-8.8529601689947351E-4</v>
      </c>
      <c r="NH29" s="15"/>
      <c r="NI29" s="22"/>
      <c r="NJ29" s="15"/>
    </row>
    <row r="30" spans="1:374" x14ac:dyDescent="0.3">
      <c r="A30" s="15"/>
      <c r="K30" s="840"/>
      <c r="S30" s="15"/>
      <c r="T30" s="22"/>
      <c r="U30" s="15"/>
      <c r="V30" s="15"/>
      <c r="W30" s="15"/>
      <c r="X30" s="15"/>
      <c r="Y30" s="15"/>
      <c r="Z30" s="15"/>
      <c r="AA30" s="15"/>
      <c r="AB30" s="15"/>
      <c r="AC30" s="22"/>
      <c r="AD30" s="15"/>
      <c r="AE30" s="15"/>
      <c r="AF30" s="15"/>
      <c r="AG30" s="15"/>
      <c r="AH30" s="15"/>
      <c r="AI30" s="15"/>
      <c r="AJ30" s="15"/>
      <c r="AK30" s="374"/>
      <c r="AL30" s="15"/>
      <c r="AM30" s="247"/>
      <c r="AN30" s="15"/>
      <c r="AO30" s="15"/>
      <c r="AP30" s="15"/>
      <c r="AQ30" s="15"/>
      <c r="AR30" s="25"/>
      <c r="AS30" s="261"/>
      <c r="AT30" s="15"/>
      <c r="AU30" s="25"/>
      <c r="AV30" s="261"/>
      <c r="AW30" s="262"/>
      <c r="AX30" s="15"/>
      <c r="AY30" s="25"/>
      <c r="AZ30" s="261"/>
      <c r="BA30" s="262"/>
      <c r="BB30" s="15"/>
      <c r="BC30" s="25"/>
      <c r="BD30" s="261"/>
      <c r="BE30" s="262"/>
      <c r="BF30" s="15"/>
      <c r="BG30" s="25"/>
      <c r="BH30" s="261"/>
      <c r="BI30" s="262"/>
      <c r="BJ30" s="15"/>
      <c r="BK30" s="25"/>
      <c r="BL30" s="261"/>
      <c r="BM30" s="262"/>
      <c r="BN30" s="15"/>
      <c r="BO30" s="25"/>
      <c r="BP30" s="261"/>
      <c r="BQ30" s="262"/>
      <c r="BR30" s="15"/>
      <c r="BS30" s="25"/>
      <c r="BT30" s="261"/>
      <c r="BU30" s="262"/>
      <c r="BV30" s="262"/>
      <c r="BW30" s="262"/>
      <c r="BX30" s="262"/>
      <c r="BY30" s="25"/>
      <c r="BZ30" s="15"/>
      <c r="CA30" s="262"/>
      <c r="CB30" s="262"/>
      <c r="CC30" s="262"/>
      <c r="CD30" s="15"/>
      <c r="CE30" s="22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22"/>
      <c r="CS30" s="15"/>
      <c r="CT30" s="15"/>
      <c r="CU30" s="15"/>
      <c r="CV30" s="15"/>
      <c r="CW30" s="23"/>
      <c r="CX30" s="15"/>
      <c r="CY30" s="15"/>
      <c r="CZ30" s="15"/>
      <c r="DA30" s="15"/>
      <c r="DB30" s="22"/>
      <c r="DC30" s="15"/>
      <c r="DD30" s="15"/>
      <c r="DE30" s="15"/>
      <c r="DF30" s="15"/>
      <c r="DG30" s="23"/>
      <c r="DH30" s="15"/>
      <c r="DI30" s="15"/>
      <c r="DJ30" s="15"/>
      <c r="DK30" s="22"/>
      <c r="DL30" s="15"/>
      <c r="DM30" s="15"/>
      <c r="DN30" s="24"/>
      <c r="DO30" s="16"/>
      <c r="DP30" s="16"/>
      <c r="DQ30" s="16"/>
      <c r="DR30" s="16"/>
      <c r="DS30" s="15"/>
      <c r="DT30" s="15"/>
      <c r="DU30" s="15"/>
      <c r="DV30" s="15"/>
      <c r="DW30" s="15"/>
      <c r="DX30" s="22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22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22"/>
      <c r="FB30" s="15"/>
      <c r="FC30" s="193">
        <f t="shared" si="82"/>
        <v>25</v>
      </c>
      <c r="FD30" s="317"/>
      <c r="FE30" s="318" t="s">
        <v>264</v>
      </c>
      <c r="FF30" s="200">
        <v>252328.02719999995</v>
      </c>
      <c r="FG30" s="200">
        <v>267313.91000000003</v>
      </c>
      <c r="FH30" s="200">
        <v>239894.81</v>
      </c>
      <c r="FI30" s="201">
        <f t="shared" si="122"/>
        <v>759536.74719999998</v>
      </c>
      <c r="FJ30" s="200">
        <v>252328.02720000001</v>
      </c>
      <c r="FK30" s="200">
        <v>267313.91000000003</v>
      </c>
      <c r="FL30" s="200">
        <v>239894.81</v>
      </c>
      <c r="FM30" s="200">
        <v>759536.7472000001</v>
      </c>
      <c r="FN30" s="200">
        <v>759536.7472000001</v>
      </c>
      <c r="FO30" s="23"/>
      <c r="FP30" s="319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22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22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22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22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22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22"/>
      <c r="IT30" s="15"/>
      <c r="IU30" s="15"/>
      <c r="IV30" s="15"/>
      <c r="IW30" s="15"/>
      <c r="IX30" s="15"/>
      <c r="IY30" s="15"/>
      <c r="IZ30" s="15"/>
      <c r="JA30" s="15"/>
      <c r="JB30" s="27"/>
      <c r="JC30" s="15"/>
      <c r="JD30" s="27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22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549"/>
      <c r="KG30" s="550"/>
      <c r="KH30" s="32"/>
      <c r="KI30" s="32"/>
      <c r="KJ30" s="32"/>
      <c r="KK30" s="32"/>
      <c r="KL30" s="32"/>
      <c r="KM30" s="15"/>
      <c r="KN30" s="550"/>
      <c r="KO30" s="550"/>
      <c r="KP30" s="550"/>
      <c r="KQ30" s="550"/>
      <c r="KR30" s="550"/>
      <c r="KS30" s="550"/>
      <c r="KT30" s="32"/>
      <c r="KU30" s="32"/>
      <c r="KV30" s="550"/>
      <c r="KW30" s="549"/>
      <c r="KX30" s="550"/>
      <c r="KY30" s="190"/>
      <c r="KZ30" s="190"/>
      <c r="LA30" s="190"/>
      <c r="LB30" s="190"/>
      <c r="LC30" s="190"/>
      <c r="LD30" s="560"/>
      <c r="LE30" s="560"/>
      <c r="LF30" s="561"/>
      <c r="LG30" s="190"/>
      <c r="LH30" s="561"/>
      <c r="LI30" s="561"/>
      <c r="LJ30" s="190"/>
      <c r="LK30" s="15"/>
      <c r="LL30" s="15"/>
      <c r="LM30" s="15"/>
      <c r="LN30" s="15"/>
      <c r="LO30" s="23"/>
      <c r="LP30" s="15"/>
      <c r="LQ30" s="15"/>
      <c r="LR30" s="15"/>
      <c r="LS30" s="15"/>
      <c r="LT30" s="15"/>
      <c r="LU30" s="27"/>
      <c r="LV30" s="22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22"/>
      <c r="MK30" s="15"/>
      <c r="ML30" s="15"/>
      <c r="MM30" s="15"/>
      <c r="MN30" s="15"/>
      <c r="MO30" s="15"/>
      <c r="MP30" s="22"/>
      <c r="MQ30" s="15"/>
      <c r="MR30" s="247">
        <f t="shared" si="127"/>
        <v>24</v>
      </c>
      <c r="MS30" s="555" t="s">
        <v>265</v>
      </c>
      <c r="MT30" s="6">
        <f>MT28-MT29</f>
        <v>131705925.8466081</v>
      </c>
      <c r="MU30" s="556">
        <f>MT30/$MT$34*100</f>
        <v>6.1276981778611432</v>
      </c>
      <c r="MV30" s="10"/>
      <c r="MW30" s="557">
        <f>MW28-MW29</f>
        <v>131705925.8466081</v>
      </c>
      <c r="MX30" s="556">
        <f t="shared" si="131"/>
        <v>6.1276981778611432</v>
      </c>
      <c r="MY30" s="15"/>
      <c r="MZ30" s="22"/>
      <c r="NA30" s="15"/>
      <c r="NB30" s="247">
        <f t="shared" si="128"/>
        <v>24</v>
      </c>
      <c r="NC30" s="555" t="s">
        <v>265</v>
      </c>
      <c r="ND30" s="6">
        <v>115076654.85744111</v>
      </c>
      <c r="NE30" s="6">
        <f>MT30</f>
        <v>131705925.8466081</v>
      </c>
      <c r="NF30" s="388">
        <f t="shared" si="75"/>
        <v>16629270.98916699</v>
      </c>
      <c r="NG30" s="265">
        <f t="shared" si="76"/>
        <v>0.14450603391076677</v>
      </c>
      <c r="NH30" s="15"/>
      <c r="NI30" s="22"/>
      <c r="NJ30" s="15"/>
    </row>
    <row r="31" spans="1:374" x14ac:dyDescent="0.3">
      <c r="A31" s="15"/>
      <c r="B31" s="887"/>
      <c r="C31" s="887"/>
      <c r="D31" s="887"/>
      <c r="E31" s="887"/>
      <c r="K31" s="840"/>
      <c r="S31" s="15"/>
      <c r="T31" s="22"/>
      <c r="U31" s="15"/>
      <c r="V31" s="15"/>
      <c r="W31" s="15"/>
      <c r="X31" s="15"/>
      <c r="Y31" s="15"/>
      <c r="Z31" s="15"/>
      <c r="AA31" s="15"/>
      <c r="AB31" s="15"/>
      <c r="AC31" s="22"/>
      <c r="AD31" s="15"/>
      <c r="AE31" s="15"/>
      <c r="AF31" s="15"/>
      <c r="AG31" s="15"/>
      <c r="AH31" s="15"/>
      <c r="AI31" s="15"/>
      <c r="AJ31" s="15"/>
      <c r="AK31" s="374"/>
      <c r="AL31" s="15"/>
      <c r="AM31" s="424"/>
      <c r="AN31" s="487"/>
      <c r="AO31" s="15"/>
      <c r="AP31" s="10"/>
      <c r="AQ31" s="15"/>
      <c r="AR31" s="15"/>
      <c r="AS31" s="488"/>
      <c r="AT31" s="10"/>
      <c r="AU31" s="15"/>
      <c r="AV31" s="488"/>
      <c r="AW31" s="488"/>
      <c r="AX31" s="10"/>
      <c r="AY31" s="15"/>
      <c r="AZ31" s="488"/>
      <c r="BA31" s="488"/>
      <c r="BB31" s="10"/>
      <c r="BC31" s="15"/>
      <c r="BD31" s="488"/>
      <c r="BE31" s="488"/>
      <c r="BF31" s="10"/>
      <c r="BG31" s="15"/>
      <c r="BH31" s="488"/>
      <c r="BI31" s="488"/>
      <c r="BJ31" s="10"/>
      <c r="BK31" s="15"/>
      <c r="BL31" s="488"/>
      <c r="BM31" s="488"/>
      <c r="BN31" s="10"/>
      <c r="BO31" s="15"/>
      <c r="BP31" s="488"/>
      <c r="BQ31" s="488"/>
      <c r="BR31" s="10"/>
      <c r="BS31" s="15"/>
      <c r="BT31" s="488"/>
      <c r="BU31" s="488"/>
      <c r="BV31" s="488"/>
      <c r="BW31" s="488"/>
      <c r="BX31" s="488"/>
      <c r="BY31" s="15"/>
      <c r="BZ31" s="488"/>
      <c r="CA31" s="488"/>
      <c r="CB31" s="488"/>
      <c r="CC31" s="488"/>
      <c r="CD31" s="15"/>
      <c r="CE31" s="22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22"/>
      <c r="CS31" s="15"/>
      <c r="CT31" s="15"/>
      <c r="CU31" s="15"/>
      <c r="CV31" s="15"/>
      <c r="CW31" s="23"/>
      <c r="CX31" s="15"/>
      <c r="CY31" s="15"/>
      <c r="CZ31" s="15"/>
      <c r="DA31" s="15"/>
      <c r="DB31" s="22"/>
      <c r="DC31" s="15"/>
      <c r="DD31" s="15"/>
      <c r="DE31" s="15"/>
      <c r="DF31" s="15"/>
      <c r="DG31" s="23"/>
      <c r="DH31" s="15"/>
      <c r="DI31" s="15"/>
      <c r="DJ31" s="15"/>
      <c r="DK31" s="22"/>
      <c r="DL31" s="15"/>
      <c r="DM31" s="15"/>
      <c r="DN31" s="24"/>
      <c r="DO31" s="16"/>
      <c r="DP31" s="16"/>
      <c r="DQ31" s="16"/>
      <c r="DR31" s="16"/>
      <c r="DS31" s="15"/>
      <c r="DT31" s="15"/>
      <c r="DU31" s="15"/>
      <c r="DV31" s="15"/>
      <c r="DW31" s="15"/>
      <c r="DX31" s="22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22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22"/>
      <c r="FB31" s="15"/>
      <c r="FC31" s="355">
        <f t="shared" si="82"/>
        <v>26</v>
      </c>
      <c r="FD31" s="562"/>
      <c r="FE31" s="563" t="s">
        <v>237</v>
      </c>
      <c r="FF31" s="388">
        <f>SUM(FF26:FF30)</f>
        <v>383583.90719999996</v>
      </c>
      <c r="FG31" s="388">
        <f>SUM(FG26:FG30)</f>
        <v>417638.44000000006</v>
      </c>
      <c r="FH31" s="388">
        <f>SUM(FH26:FH30)</f>
        <v>846806.71</v>
      </c>
      <c r="FI31" s="410">
        <f t="shared" si="122"/>
        <v>1648029.0572000002</v>
      </c>
      <c r="FJ31" s="388">
        <v>293441.34720000002</v>
      </c>
      <c r="FK31" s="388">
        <v>353766.14</v>
      </c>
      <c r="FL31" s="388">
        <v>631402.71</v>
      </c>
      <c r="FM31" s="388">
        <v>1278610.1972000001</v>
      </c>
      <c r="FN31" s="388">
        <v>1278610.1972000001</v>
      </c>
      <c r="FO31" s="23"/>
      <c r="FP31" s="319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22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22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22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22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22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22"/>
      <c r="IT31" s="15"/>
      <c r="IU31" s="15"/>
      <c r="IV31" s="15"/>
      <c r="IW31" s="15"/>
      <c r="IX31" s="15"/>
      <c r="IY31" s="15"/>
      <c r="IZ31" s="15"/>
      <c r="JA31" s="15"/>
      <c r="JB31" s="27"/>
      <c r="JC31" s="15"/>
      <c r="JD31" s="27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22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22"/>
      <c r="KG31" s="15"/>
      <c r="KH31" s="190"/>
      <c r="KI31" s="190"/>
      <c r="KJ31" s="190"/>
      <c r="KK31" s="190"/>
      <c r="KL31" s="190"/>
      <c r="KM31" s="15"/>
      <c r="KN31" s="550"/>
      <c r="KO31" s="550"/>
      <c r="KP31" s="550"/>
      <c r="KQ31" s="550"/>
      <c r="KR31" s="550"/>
      <c r="KS31" s="550"/>
      <c r="KT31" s="190"/>
      <c r="KU31" s="190"/>
      <c r="KV31" s="15"/>
      <c r="KW31" s="22"/>
      <c r="KX31" s="15"/>
      <c r="KY31" s="15"/>
      <c r="KZ31" s="15"/>
      <c r="LA31" s="15"/>
      <c r="LB31" s="15"/>
      <c r="LC31" s="15"/>
      <c r="LD31" s="15"/>
      <c r="LE31" s="15"/>
      <c r="LF31" s="27"/>
      <c r="LG31" s="15"/>
      <c r="LH31" s="27"/>
      <c r="LI31" s="27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27"/>
      <c r="LV31" s="22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22"/>
      <c r="MK31" s="15"/>
      <c r="ML31" s="15"/>
      <c r="MM31" s="15"/>
      <c r="MN31" s="15"/>
      <c r="MO31" s="15"/>
      <c r="MP31" s="22"/>
      <c r="MQ31" s="15"/>
      <c r="MR31" s="193">
        <f t="shared" si="127"/>
        <v>25</v>
      </c>
      <c r="MS31" s="324" t="s">
        <v>266</v>
      </c>
      <c r="MT31" s="324">
        <v>106708111.01526074</v>
      </c>
      <c r="MU31" s="547">
        <f>MT31/$MT$34*100</f>
        <v>4.9646596630189315</v>
      </c>
      <c r="MV31" s="17"/>
      <c r="MW31" s="399"/>
      <c r="MX31" s="565"/>
      <c r="MY31" s="15"/>
      <c r="MZ31" s="22"/>
      <c r="NA31" s="15"/>
      <c r="NB31" s="391">
        <f>NB30+1</f>
        <v>25</v>
      </c>
      <c r="NC31" s="324" t="str">
        <f>MS31</f>
        <v>Total Revenue at Current Rates</v>
      </c>
      <c r="ND31" s="324">
        <v>109331733.05602346</v>
      </c>
      <c r="NE31" s="324">
        <f>MT31</f>
        <v>106708111.01526074</v>
      </c>
      <c r="NF31" s="324">
        <f t="shared" si="75"/>
        <v>-2623622.0407627225</v>
      </c>
      <c r="NG31" s="486">
        <f t="shared" si="76"/>
        <v>-2.3996894290684419E-2</v>
      </c>
      <c r="NH31" s="15"/>
      <c r="NI31" s="22"/>
      <c r="NJ31" s="15"/>
    </row>
    <row r="32" spans="1:374" x14ac:dyDescent="0.3">
      <c r="A32" s="15"/>
      <c r="B32" s="887"/>
      <c r="C32" s="887"/>
      <c r="D32" s="887"/>
      <c r="E32" s="887"/>
      <c r="K32" s="840"/>
      <c r="S32" s="15"/>
      <c r="T32" s="22"/>
      <c r="U32" s="15"/>
      <c r="V32" s="15"/>
      <c r="W32" s="15"/>
      <c r="X32" s="15"/>
      <c r="Y32" s="15"/>
      <c r="Z32" s="15"/>
      <c r="AA32" s="15"/>
      <c r="AB32" s="15"/>
      <c r="AC32" s="22"/>
      <c r="AD32" s="15"/>
      <c r="AE32" s="15"/>
      <c r="AF32" s="15"/>
      <c r="AG32" s="15"/>
      <c r="AH32" s="15"/>
      <c r="AI32" s="15"/>
      <c r="AJ32" s="15"/>
      <c r="AK32" s="374"/>
      <c r="AL32" s="15"/>
      <c r="AM32" s="247"/>
      <c r="AN32" s="15"/>
      <c r="AO32" s="15"/>
      <c r="AP32" s="15"/>
      <c r="AQ32" s="15"/>
      <c r="AR32" s="15"/>
      <c r="AS32" s="566"/>
      <c r="AT32" s="15"/>
      <c r="AU32" s="15"/>
      <c r="AV32" s="566"/>
      <c r="AW32" s="262"/>
      <c r="AX32" s="15"/>
      <c r="AY32" s="15"/>
      <c r="AZ32" s="566"/>
      <c r="BA32" s="262"/>
      <c r="BB32" s="15"/>
      <c r="BC32" s="15"/>
      <c r="BD32" s="566"/>
      <c r="BE32" s="262"/>
      <c r="BF32" s="15"/>
      <c r="BG32" s="15"/>
      <c r="BH32" s="566"/>
      <c r="BI32" s="262"/>
      <c r="BJ32" s="15"/>
      <c r="BK32" s="15"/>
      <c r="BL32" s="566"/>
      <c r="BM32" s="262"/>
      <c r="BN32" s="15"/>
      <c r="BO32" s="15"/>
      <c r="BP32" s="566"/>
      <c r="BQ32" s="262"/>
      <c r="BR32" s="15"/>
      <c r="BS32" s="15"/>
      <c r="BT32" s="566"/>
      <c r="BU32" s="262"/>
      <c r="BV32" s="262"/>
      <c r="BW32" s="262"/>
      <c r="BX32" s="262"/>
      <c r="BY32" s="15"/>
      <c r="BZ32" s="566"/>
      <c r="CA32" s="262"/>
      <c r="CB32" s="262"/>
      <c r="CC32" s="262"/>
      <c r="CD32" s="15"/>
      <c r="CE32" s="22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22"/>
      <c r="CS32" s="15"/>
      <c r="CT32" s="15"/>
      <c r="CU32" s="15"/>
      <c r="CV32" s="15"/>
      <c r="CW32" s="23"/>
      <c r="CX32" s="15"/>
      <c r="CY32" s="15"/>
      <c r="CZ32" s="15"/>
      <c r="DA32" s="15"/>
      <c r="DB32" s="22"/>
      <c r="DC32" s="15"/>
      <c r="DD32" s="15"/>
      <c r="DE32" s="15"/>
      <c r="DF32" s="15"/>
      <c r="DG32" s="23"/>
      <c r="DH32" s="15"/>
      <c r="DI32" s="15"/>
      <c r="DJ32" s="15"/>
      <c r="DK32" s="22"/>
      <c r="DL32" s="15"/>
      <c r="DM32" s="15"/>
      <c r="DN32" s="24"/>
      <c r="DO32" s="16"/>
      <c r="DP32" s="16"/>
      <c r="DQ32" s="16"/>
      <c r="DR32" s="16"/>
      <c r="DS32" s="15"/>
      <c r="DT32" s="15"/>
      <c r="DU32" s="15"/>
      <c r="DV32" s="15"/>
      <c r="DW32" s="15"/>
      <c r="DX32" s="22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22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22"/>
      <c r="FB32" s="15"/>
      <c r="FC32" s="193">
        <f t="shared" si="82"/>
        <v>27</v>
      </c>
      <c r="FD32" s="195" t="s">
        <v>267</v>
      </c>
      <c r="FE32" s="196"/>
      <c r="FF32" s="567"/>
      <c r="FG32" s="567"/>
      <c r="FH32" s="567"/>
      <c r="FI32" s="568"/>
      <c r="FJ32" s="567"/>
      <c r="FK32" s="567"/>
      <c r="FL32" s="567"/>
      <c r="FM32" s="567"/>
      <c r="FN32" s="567"/>
      <c r="FO32" s="23"/>
      <c r="FP32" s="319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22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22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22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22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22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22"/>
      <c r="IT32" s="15"/>
      <c r="IU32" s="15"/>
      <c r="IV32" s="15"/>
      <c r="IW32" s="15"/>
      <c r="IX32" s="15"/>
      <c r="IY32" s="15"/>
      <c r="IZ32" s="15"/>
      <c r="JA32" s="15"/>
      <c r="JB32" s="27"/>
      <c r="JC32" s="15"/>
      <c r="JD32" s="27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22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22"/>
      <c r="KG32" s="190"/>
      <c r="KH32" s="583"/>
      <c r="KI32" s="583"/>
      <c r="KJ32" s="583"/>
      <c r="KK32" s="583"/>
      <c r="KL32" s="583"/>
      <c r="KM32" s="15"/>
      <c r="KN32" s="550"/>
      <c r="KO32" s="550"/>
      <c r="KP32" s="550"/>
      <c r="KQ32" s="550"/>
      <c r="KR32" s="550"/>
      <c r="KS32" s="550"/>
      <c r="KT32" s="583"/>
      <c r="KU32" s="583"/>
      <c r="KV32" s="190"/>
      <c r="KW32" s="569"/>
      <c r="KX32" s="190"/>
      <c r="KY32" s="15"/>
      <c r="KZ32" s="15"/>
      <c r="LA32" s="15"/>
      <c r="LB32" s="15"/>
      <c r="LC32" s="15"/>
      <c r="LD32" s="15"/>
      <c r="LE32" s="15"/>
      <c r="LF32" s="27"/>
      <c r="LG32" s="15"/>
      <c r="LH32" s="27"/>
      <c r="LI32" s="27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262"/>
      <c r="LV32" s="22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22"/>
      <c r="MK32" s="15"/>
      <c r="ML32" s="15"/>
      <c r="MM32" s="15"/>
      <c r="MN32" s="15"/>
      <c r="MO32" s="15"/>
      <c r="MP32" s="22"/>
      <c r="MQ32" s="15"/>
      <c r="MR32" s="355">
        <f>MR31+1</f>
        <v>26</v>
      </c>
      <c r="MS32" s="570" t="s">
        <v>268</v>
      </c>
      <c r="MT32" s="570">
        <f>MT30/MT9-1</f>
        <v>0.30019296392906636</v>
      </c>
      <c r="MU32" s="570"/>
      <c r="MV32" s="362"/>
      <c r="MW32" s="571">
        <f>(MW9)/MW30-1</f>
        <v>0</v>
      </c>
      <c r="MX32" s="570"/>
      <c r="MY32" s="15"/>
      <c r="MZ32" s="22"/>
      <c r="NA32" s="15"/>
      <c r="NB32" s="355">
        <f t="shared" si="128"/>
        <v>26</v>
      </c>
      <c r="NC32" s="570" t="str">
        <f>MS32</f>
        <v>Proposed Rate Increase</v>
      </c>
      <c r="ND32" s="572">
        <v>0.12924130711744719</v>
      </c>
      <c r="NE32" s="570">
        <f>MT32</f>
        <v>0.30019296392906636</v>
      </c>
      <c r="NF32" s="570">
        <f t="shared" si="75"/>
        <v>0.17095165681161917</v>
      </c>
      <c r="NG32" s="573"/>
      <c r="NH32" s="15"/>
      <c r="NI32" s="22"/>
      <c r="NJ32" s="15"/>
    </row>
    <row r="33" spans="1:374" x14ac:dyDescent="0.3">
      <c r="A33" s="15"/>
      <c r="S33" s="15"/>
      <c r="T33" s="22"/>
      <c r="U33" s="15"/>
      <c r="V33" s="15"/>
      <c r="W33" s="15"/>
      <c r="X33" s="15"/>
      <c r="Y33" s="15"/>
      <c r="Z33" s="15"/>
      <c r="AA33" s="15"/>
      <c r="AB33" s="15"/>
      <c r="AC33" s="22"/>
      <c r="AD33" s="15"/>
      <c r="AE33" s="15"/>
      <c r="AF33" s="15"/>
      <c r="AG33" s="15"/>
      <c r="AH33" s="15"/>
      <c r="AI33" s="15"/>
      <c r="AJ33" s="15"/>
      <c r="AK33" s="374"/>
      <c r="AL33" s="15"/>
      <c r="AM33" s="247"/>
      <c r="AN33" s="15"/>
      <c r="AO33" s="15"/>
      <c r="AP33" s="15"/>
      <c r="AQ33" s="15"/>
      <c r="AR33" s="15"/>
      <c r="AS33" s="566"/>
      <c r="AT33" s="15"/>
      <c r="AU33" s="15"/>
      <c r="AV33" s="566"/>
      <c r="AW33" s="262"/>
      <c r="AX33" s="15"/>
      <c r="AY33" s="15"/>
      <c r="AZ33" s="566"/>
      <c r="BA33" s="262"/>
      <c r="BB33" s="15"/>
      <c r="BC33" s="15"/>
      <c r="BD33" s="566"/>
      <c r="BE33" s="262"/>
      <c r="BF33" s="15"/>
      <c r="BG33" s="15"/>
      <c r="BH33" s="566"/>
      <c r="BI33" s="262"/>
      <c r="BJ33" s="15"/>
      <c r="BK33" s="15"/>
      <c r="BL33" s="566"/>
      <c r="BM33" s="262"/>
      <c r="BN33" s="15"/>
      <c r="BO33" s="15"/>
      <c r="BP33" s="566"/>
      <c r="BQ33" s="262"/>
      <c r="BR33" s="15"/>
      <c r="BS33" s="15"/>
      <c r="BT33" s="566"/>
      <c r="BU33" s="262"/>
      <c r="BV33" s="262"/>
      <c r="BW33" s="262"/>
      <c r="BX33" s="262"/>
      <c r="BY33" s="15"/>
      <c r="BZ33" s="566"/>
      <c r="CA33" s="262"/>
      <c r="CB33" s="262"/>
      <c r="CC33" s="262"/>
      <c r="CD33" s="15"/>
      <c r="CE33" s="22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22"/>
      <c r="CS33" s="15"/>
      <c r="CT33" s="15"/>
      <c r="CU33" s="15"/>
      <c r="CV33" s="15"/>
      <c r="CW33" s="23"/>
      <c r="CX33" s="15"/>
      <c r="CY33" s="15"/>
      <c r="CZ33" s="15"/>
      <c r="DA33" s="15"/>
      <c r="DB33" s="22"/>
      <c r="DC33" s="15"/>
      <c r="DD33" s="15"/>
      <c r="DE33" s="15"/>
      <c r="DF33" s="15"/>
      <c r="DG33" s="23"/>
      <c r="DH33" s="15"/>
      <c r="DI33" s="15"/>
      <c r="DJ33" s="15"/>
      <c r="DK33" s="22"/>
      <c r="DL33" s="15"/>
      <c r="DM33" s="15"/>
      <c r="DN33" s="24"/>
      <c r="DO33" s="16"/>
      <c r="DP33" s="16"/>
      <c r="DQ33" s="16"/>
      <c r="DR33" s="16"/>
      <c r="DS33" s="15"/>
      <c r="DT33" s="15"/>
      <c r="DU33" s="15"/>
      <c r="DV33" s="15"/>
      <c r="DW33" s="15"/>
      <c r="DX33" s="574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22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22"/>
      <c r="FB33" s="15"/>
      <c r="FC33" s="247">
        <f t="shared" si="82"/>
        <v>28</v>
      </c>
      <c r="FD33" s="272"/>
      <c r="FE33" s="273" t="s">
        <v>269</v>
      </c>
      <c r="FF33" s="256">
        <v>6004.1100000000006</v>
      </c>
      <c r="FG33" s="256">
        <v>48438.380000000005</v>
      </c>
      <c r="FH33" s="256">
        <v>62466.84</v>
      </c>
      <c r="FI33" s="253">
        <f>FF33+FH33+FG33</f>
        <v>116909.33</v>
      </c>
      <c r="FJ33" s="256">
        <v>6004.1100000000006</v>
      </c>
      <c r="FK33" s="256">
        <v>48438.380000000005</v>
      </c>
      <c r="FL33" s="256">
        <v>62466.84</v>
      </c>
      <c r="FM33" s="256">
        <v>116909.33</v>
      </c>
      <c r="FN33" s="256">
        <v>116909.33</v>
      </c>
      <c r="FO33" s="15"/>
      <c r="FP33" s="319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22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22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22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22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22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22"/>
      <c r="IT33" s="15"/>
      <c r="IU33" s="15"/>
      <c r="IV33" s="15"/>
      <c r="IW33" s="15"/>
      <c r="IX33" s="15"/>
      <c r="IY33" s="15"/>
      <c r="IZ33" s="15"/>
      <c r="JA33" s="15"/>
      <c r="JB33" s="27"/>
      <c r="JC33" s="15"/>
      <c r="JD33" s="27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22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575"/>
      <c r="KG33" s="576"/>
      <c r="KH33" s="583"/>
      <c r="KI33" s="583"/>
      <c r="KJ33" s="583"/>
      <c r="KK33" s="583"/>
      <c r="KL33" s="583"/>
      <c r="KM33" s="15"/>
      <c r="KN33" s="550"/>
      <c r="KO33" s="550"/>
      <c r="KP33" s="550"/>
      <c r="KQ33" s="550"/>
      <c r="KR33" s="550"/>
      <c r="KS33" s="550"/>
      <c r="KT33" s="583"/>
      <c r="KU33" s="583"/>
      <c r="KV33" s="576"/>
      <c r="KW33" s="575"/>
      <c r="KX33" s="576"/>
      <c r="KY33" s="15"/>
      <c r="KZ33" s="15"/>
      <c r="LA33" s="15"/>
      <c r="LB33" s="15"/>
      <c r="LC33" s="15"/>
      <c r="LD33" s="15"/>
      <c r="LE33" s="15"/>
      <c r="LF33" s="27"/>
      <c r="LG33" s="15"/>
      <c r="LH33" s="27"/>
      <c r="LI33" s="27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22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22"/>
      <c r="MK33" s="15"/>
      <c r="ML33" s="15"/>
      <c r="MM33" s="15"/>
      <c r="MN33" s="15"/>
      <c r="MO33" s="15"/>
      <c r="MP33" s="22"/>
      <c r="MQ33" s="15"/>
      <c r="MR33" s="371" t="s">
        <v>239</v>
      </c>
      <c r="MS33" s="371"/>
      <c r="MT33" s="371"/>
      <c r="MU33" s="371"/>
      <c r="MV33" s="371"/>
      <c r="MW33" s="371"/>
      <c r="MX33" s="371"/>
      <c r="MY33" s="15"/>
      <c r="MZ33" s="22"/>
      <c r="NA33" s="15"/>
      <c r="NB33" s="371" t="s">
        <v>239</v>
      </c>
      <c r="NC33" s="371"/>
      <c r="ND33" s="371"/>
      <c r="NE33" s="371"/>
      <c r="NF33" s="577"/>
      <c r="NG33" s="577"/>
      <c r="NH33" s="15"/>
      <c r="NI33" s="22"/>
      <c r="NJ33" s="15"/>
    </row>
    <row r="34" spans="1:374" x14ac:dyDescent="0.3">
      <c r="A34" s="15"/>
      <c r="S34" s="15"/>
      <c r="T34" s="22"/>
      <c r="U34" s="15"/>
      <c r="V34" s="15"/>
      <c r="W34" s="15"/>
      <c r="X34" s="15"/>
      <c r="Y34" s="15"/>
      <c r="Z34" s="15"/>
      <c r="AA34" s="15"/>
      <c r="AB34" s="15"/>
      <c r="AC34" s="22"/>
      <c r="AD34" s="15"/>
      <c r="AE34" s="15"/>
      <c r="AF34" s="15"/>
      <c r="AG34" s="15"/>
      <c r="AH34" s="15"/>
      <c r="AI34" s="15"/>
      <c r="AJ34" s="15"/>
      <c r="AK34" s="374"/>
      <c r="AL34" s="15"/>
      <c r="AM34" s="247"/>
      <c r="AN34" s="15"/>
      <c r="AO34" s="15"/>
      <c r="AP34" s="15"/>
      <c r="AQ34" s="15"/>
      <c r="AR34" s="15"/>
      <c r="AS34" s="566"/>
      <c r="AT34" s="15"/>
      <c r="AU34" s="15"/>
      <c r="AV34" s="566"/>
      <c r="AW34" s="262"/>
      <c r="AX34" s="15"/>
      <c r="AY34" s="15"/>
      <c r="AZ34" s="566"/>
      <c r="BA34" s="262"/>
      <c r="BB34" s="15"/>
      <c r="BC34" s="15"/>
      <c r="BD34" s="566"/>
      <c r="BE34" s="262"/>
      <c r="BF34" s="15"/>
      <c r="BG34" s="15"/>
      <c r="BH34" s="566"/>
      <c r="BI34" s="262"/>
      <c r="BJ34" s="15"/>
      <c r="BK34" s="15"/>
      <c r="BL34" s="566"/>
      <c r="BM34" s="262"/>
      <c r="BN34" s="15"/>
      <c r="BO34" s="15"/>
      <c r="BP34" s="566"/>
      <c r="BQ34" s="262"/>
      <c r="BR34" s="15"/>
      <c r="BS34" s="15"/>
      <c r="BT34" s="566"/>
      <c r="BU34" s="262"/>
      <c r="BV34" s="262"/>
      <c r="BW34" s="262"/>
      <c r="BX34" s="262"/>
      <c r="BY34" s="15"/>
      <c r="BZ34" s="566"/>
      <c r="CA34" s="262"/>
      <c r="CB34" s="262"/>
      <c r="CC34" s="262"/>
      <c r="CD34" s="15"/>
      <c r="CE34" s="22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22"/>
      <c r="CS34" s="15"/>
      <c r="CT34" s="15"/>
      <c r="CU34" s="15"/>
      <c r="CV34" s="15"/>
      <c r="CW34" s="23"/>
      <c r="CX34" s="15"/>
      <c r="CY34" s="15"/>
      <c r="CZ34" s="15"/>
      <c r="DA34" s="15"/>
      <c r="DB34" s="22"/>
      <c r="DC34" s="15"/>
      <c r="DD34" s="15"/>
      <c r="DE34" s="15"/>
      <c r="DF34" s="15"/>
      <c r="DG34" s="23"/>
      <c r="DH34" s="15"/>
      <c r="DI34" s="15"/>
      <c r="DJ34" s="15"/>
      <c r="DK34" s="22"/>
      <c r="DL34" s="15"/>
      <c r="DM34" s="15"/>
      <c r="DN34" s="24"/>
      <c r="DO34" s="16"/>
      <c r="DP34" s="16"/>
      <c r="DQ34" s="16"/>
      <c r="DR34" s="16"/>
      <c r="DS34" s="15"/>
      <c r="DT34" s="15"/>
      <c r="DU34" s="15"/>
      <c r="DV34" s="15"/>
      <c r="DW34" s="15"/>
      <c r="DX34" s="22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22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22"/>
      <c r="FB34" s="15"/>
      <c r="FC34" s="193">
        <f t="shared" si="82"/>
        <v>29</v>
      </c>
      <c r="FD34" s="317"/>
      <c r="FE34" s="318" t="s">
        <v>270</v>
      </c>
      <c r="FF34" s="200">
        <v>50553.590000000004</v>
      </c>
      <c r="FG34" s="200">
        <v>121244.4</v>
      </c>
      <c r="FH34" s="200">
        <v>669108.95000000007</v>
      </c>
      <c r="FI34" s="201">
        <f>FF34+FH34+FG34</f>
        <v>840906.94000000006</v>
      </c>
      <c r="FJ34" s="200">
        <v>50553.590000000004</v>
      </c>
      <c r="FK34" s="200">
        <v>109994.4</v>
      </c>
      <c r="FL34" s="200">
        <v>643617.42000000016</v>
      </c>
      <c r="FM34" s="200">
        <v>804165.41000000015</v>
      </c>
      <c r="FN34" s="200">
        <v>804165.41000000015</v>
      </c>
      <c r="FO34" s="23"/>
      <c r="FP34" s="319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22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22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22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22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22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22"/>
      <c r="IT34" s="15"/>
      <c r="IU34" s="15"/>
      <c r="IV34" s="15"/>
      <c r="IW34" s="15"/>
      <c r="IX34" s="15"/>
      <c r="IY34" s="15"/>
      <c r="IZ34" s="15"/>
      <c r="JA34" s="15"/>
      <c r="JB34" s="27"/>
      <c r="JC34" s="15"/>
      <c r="JD34" s="27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22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70"/>
      <c r="KG34" s="32"/>
      <c r="KH34" s="583"/>
      <c r="KI34" s="583"/>
      <c r="KJ34" s="583"/>
      <c r="KK34" s="583"/>
      <c r="KL34" s="583"/>
      <c r="KM34" s="15"/>
      <c r="KN34" s="550"/>
      <c r="KO34" s="550"/>
      <c r="KP34" s="550"/>
      <c r="KQ34" s="550"/>
      <c r="KR34" s="550"/>
      <c r="KS34" s="550"/>
      <c r="KT34" s="583"/>
      <c r="KU34" s="583"/>
      <c r="KV34" s="32"/>
      <c r="KW34" s="33"/>
      <c r="KX34" s="32"/>
      <c r="LU34" s="15"/>
      <c r="LV34" s="22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22"/>
      <c r="MK34" s="15"/>
      <c r="ML34" s="15"/>
      <c r="MM34" s="15"/>
      <c r="MN34" s="15"/>
      <c r="MO34" s="15"/>
      <c r="MP34" s="22"/>
      <c r="MQ34" s="15"/>
      <c r="MR34" s="193">
        <f>MR32+1</f>
        <v>27</v>
      </c>
      <c r="MS34" s="578" t="s">
        <v>117</v>
      </c>
      <c r="MT34" s="886">
        <f>JZ26</f>
        <v>2149353999.2300944</v>
      </c>
      <c r="MU34" s="886"/>
      <c r="MV34" s="8"/>
      <c r="MW34" s="579"/>
      <c r="MX34" s="8">
        <f>MT34</f>
        <v>2149353999.2300944</v>
      </c>
      <c r="MY34" s="15"/>
      <c r="MZ34" s="22"/>
      <c r="NA34" s="15"/>
      <c r="NB34" s="193">
        <f>NB32+1</f>
        <v>27</v>
      </c>
      <c r="NC34" s="578" t="str">
        <f>MS34</f>
        <v>Target Year Volume</v>
      </c>
      <c r="ND34" s="8">
        <v>2199842938.9662557</v>
      </c>
      <c r="NE34" s="8">
        <f>MT34</f>
        <v>2149353999.2300944</v>
      </c>
      <c r="NF34" s="836">
        <f t="shared" ref="NF34" si="132">NE34-ND34</f>
        <v>-50488939.736161232</v>
      </c>
      <c r="NG34" s="580">
        <f t="shared" ref="NG34:NG35" si="133">NF34/ND34</f>
        <v>-2.2951156576608539E-2</v>
      </c>
      <c r="NH34" s="15"/>
      <c r="NI34" s="22"/>
      <c r="NJ34" s="15"/>
    </row>
    <row r="35" spans="1:374" ht="17.25" thickBot="1" x14ac:dyDescent="0.35">
      <c r="A35" s="15"/>
      <c r="S35" s="15"/>
      <c r="T35" s="22"/>
      <c r="U35" s="15"/>
      <c r="V35" s="15"/>
      <c r="W35" s="15"/>
      <c r="X35" s="15"/>
      <c r="Y35" s="15"/>
      <c r="Z35" s="15"/>
      <c r="AA35" s="15"/>
      <c r="AB35" s="15"/>
      <c r="AC35" s="22"/>
      <c r="AD35" s="15"/>
      <c r="AE35" s="15"/>
      <c r="AF35" s="15"/>
      <c r="AG35" s="15"/>
      <c r="AH35" s="15"/>
      <c r="AI35" s="15"/>
      <c r="AJ35" s="15"/>
      <c r="AK35" s="374"/>
      <c r="AL35" s="15"/>
      <c r="AM35" s="247"/>
      <c r="AN35" s="15"/>
      <c r="AO35" s="15"/>
      <c r="AP35" s="15"/>
      <c r="AQ35" s="15"/>
      <c r="AR35" s="15"/>
      <c r="AS35" s="566"/>
      <c r="AT35" s="15"/>
      <c r="AU35" s="15"/>
      <c r="AV35" s="566"/>
      <c r="AW35" s="262"/>
      <c r="AX35" s="15"/>
      <c r="AY35" s="15"/>
      <c r="AZ35" s="566"/>
      <c r="BA35" s="262"/>
      <c r="BB35" s="15"/>
      <c r="BC35" s="15"/>
      <c r="BD35" s="566"/>
      <c r="BE35" s="262"/>
      <c r="BF35" s="15"/>
      <c r="BG35" s="15"/>
      <c r="BH35" s="566"/>
      <c r="BI35" s="262"/>
      <c r="BJ35" s="15"/>
      <c r="BK35" s="15"/>
      <c r="BL35" s="566"/>
      <c r="BM35" s="262"/>
      <c r="BN35" s="15"/>
      <c r="BO35" s="15"/>
      <c r="BP35" s="566"/>
      <c r="BQ35" s="262"/>
      <c r="BR35" s="15"/>
      <c r="BS35" s="15"/>
      <c r="BT35" s="566"/>
      <c r="BU35" s="262"/>
      <c r="BV35" s="262"/>
      <c r="BW35" s="262"/>
      <c r="BX35" s="262"/>
      <c r="BY35" s="15"/>
      <c r="BZ35" s="566"/>
      <c r="CA35" s="262"/>
      <c r="CB35" s="262"/>
      <c r="CC35" s="262"/>
      <c r="CD35" s="15"/>
      <c r="CE35" s="22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22"/>
      <c r="CS35" s="15"/>
      <c r="CT35" s="15"/>
      <c r="CU35" s="15"/>
      <c r="CV35" s="15"/>
      <c r="CW35" s="23"/>
      <c r="CX35" s="15"/>
      <c r="CY35" s="15"/>
      <c r="CZ35" s="15"/>
      <c r="DA35" s="15"/>
      <c r="DB35" s="22"/>
      <c r="DC35" s="15"/>
      <c r="DD35" s="15"/>
      <c r="DE35" s="15"/>
      <c r="DF35" s="15"/>
      <c r="DG35" s="23"/>
      <c r="DH35" s="15"/>
      <c r="DI35" s="15"/>
      <c r="DJ35" s="15"/>
      <c r="DK35" s="22"/>
      <c r="DL35" s="15"/>
      <c r="DM35" s="15"/>
      <c r="DN35" s="24"/>
      <c r="DO35" s="16"/>
      <c r="DP35" s="16"/>
      <c r="DQ35" s="16"/>
      <c r="DR35" s="16"/>
      <c r="DS35" s="15"/>
      <c r="DT35" s="15"/>
      <c r="DU35" s="15"/>
      <c r="DV35" s="15"/>
      <c r="DW35" s="15"/>
      <c r="DX35" s="22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22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22"/>
      <c r="FB35" s="15"/>
      <c r="FC35" s="366">
        <f t="shared" si="82"/>
        <v>30</v>
      </c>
      <c r="FD35" s="581"/>
      <c r="FE35" s="582" t="s">
        <v>237</v>
      </c>
      <c r="FF35" s="388">
        <f>SUM(FF33:FF34)</f>
        <v>56557.700000000004</v>
      </c>
      <c r="FG35" s="388">
        <f>SUM(FG33:FG34)</f>
        <v>169682.78</v>
      </c>
      <c r="FH35" s="388">
        <f>SUM(FH33:FH34)</f>
        <v>731575.79</v>
      </c>
      <c r="FI35" s="410">
        <f>FF35+FH35+FG35</f>
        <v>957816.27</v>
      </c>
      <c r="FJ35" s="388">
        <v>56557.700000000004</v>
      </c>
      <c r="FK35" s="388">
        <v>158432.78</v>
      </c>
      <c r="FL35" s="388">
        <v>706084.26000000013</v>
      </c>
      <c r="FM35" s="388">
        <v>921074.74000000011</v>
      </c>
      <c r="FN35" s="388">
        <v>921074.74000000011</v>
      </c>
      <c r="FO35" s="15"/>
      <c r="FP35" s="319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22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22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22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22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22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22"/>
      <c r="IT35" s="15"/>
      <c r="IU35" s="15"/>
      <c r="IV35" s="15"/>
      <c r="IW35" s="15"/>
      <c r="IX35" s="15"/>
      <c r="IY35" s="15"/>
      <c r="IZ35" s="15"/>
      <c r="JA35" s="15"/>
      <c r="JB35" s="27"/>
      <c r="JC35" s="15"/>
      <c r="JD35" s="27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22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22"/>
      <c r="KG35" s="190"/>
      <c r="KH35" s="583"/>
      <c r="KI35" s="583"/>
      <c r="KJ35" s="583"/>
      <c r="KK35" s="583"/>
      <c r="KL35" s="583"/>
      <c r="KM35" s="15"/>
      <c r="KN35" s="550"/>
      <c r="KO35" s="550"/>
      <c r="KP35" s="550"/>
      <c r="KQ35" s="550"/>
      <c r="KR35" s="550"/>
      <c r="KS35" s="550"/>
      <c r="KT35" s="583"/>
      <c r="KU35" s="583"/>
      <c r="KV35" s="190"/>
      <c r="KW35" s="569"/>
      <c r="KX35" s="190"/>
      <c r="LU35" s="15"/>
      <c r="LV35" s="22"/>
      <c r="LW35" s="15"/>
      <c r="LX35" s="15"/>
      <c r="LY35" s="15"/>
      <c r="LZ35" s="15"/>
      <c r="MA35" s="15"/>
      <c r="MB35" s="592"/>
      <c r="MC35" s="592"/>
      <c r="MD35" s="592"/>
      <c r="ME35" s="592"/>
      <c r="MF35" s="15"/>
      <c r="MG35" s="15"/>
      <c r="MH35" s="15"/>
      <c r="MI35" s="15"/>
      <c r="MJ35" s="22"/>
      <c r="MK35" s="15"/>
      <c r="ML35" s="15"/>
      <c r="MM35" s="15"/>
      <c r="MN35" s="15"/>
      <c r="MO35" s="15"/>
      <c r="MP35" s="22"/>
      <c r="MQ35" s="15"/>
      <c r="MR35" s="330">
        <f>MR34+1</f>
        <v>28</v>
      </c>
      <c r="MS35" s="584" t="s">
        <v>246</v>
      </c>
      <c r="MT35" s="888">
        <f>JX26</f>
        <v>222</v>
      </c>
      <c r="MU35" s="888"/>
      <c r="MV35" s="9"/>
      <c r="MW35" s="585"/>
      <c r="MX35" s="9">
        <f>MT35</f>
        <v>222</v>
      </c>
      <c r="MY35" s="15"/>
      <c r="MZ35" s="22"/>
      <c r="NA35" s="15"/>
      <c r="NB35" s="330">
        <f>NB34+1</f>
        <v>28</v>
      </c>
      <c r="NC35" s="584" t="str">
        <f>MS35</f>
        <v>Number of Depots</v>
      </c>
      <c r="ND35" s="9">
        <v>224</v>
      </c>
      <c r="NE35" s="9">
        <f>MT35</f>
        <v>222</v>
      </c>
      <c r="NF35" s="837">
        <f>NE35-ND35</f>
        <v>-2</v>
      </c>
      <c r="NG35" s="586">
        <f t="shared" si="133"/>
        <v>-8.9285714285714281E-3</v>
      </c>
      <c r="NH35" s="15"/>
      <c r="NI35" s="22"/>
      <c r="NJ35" s="15"/>
    </row>
    <row r="36" spans="1:374" ht="17.25" thickBot="1" x14ac:dyDescent="0.35">
      <c r="A36" s="15"/>
      <c r="S36" s="15"/>
      <c r="T36" s="22"/>
      <c r="U36" s="15"/>
      <c r="V36" s="15"/>
      <c r="W36" s="15"/>
      <c r="X36" s="15"/>
      <c r="Y36" s="15"/>
      <c r="Z36" s="15"/>
      <c r="AA36" s="15"/>
      <c r="AB36" s="15"/>
      <c r="AC36" s="22"/>
      <c r="AD36" s="15"/>
      <c r="AE36" s="15"/>
      <c r="AF36" s="15"/>
      <c r="AG36" s="15"/>
      <c r="AH36" s="15"/>
      <c r="AI36" s="15"/>
      <c r="AJ36" s="15"/>
      <c r="AK36" s="22"/>
      <c r="AL36" s="15"/>
      <c r="AM36" s="424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22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22"/>
      <c r="CS36" s="15"/>
      <c r="CT36" s="15"/>
      <c r="CU36" s="15"/>
      <c r="CV36" s="15"/>
      <c r="CW36" s="23"/>
      <c r="CX36" s="15"/>
      <c r="CY36" s="15"/>
      <c r="CZ36" s="15"/>
      <c r="DA36" s="15"/>
      <c r="DB36" s="22"/>
      <c r="DC36" s="15"/>
      <c r="DD36" s="15"/>
      <c r="DE36" s="15"/>
      <c r="DF36" s="15"/>
      <c r="DG36" s="23"/>
      <c r="DH36" s="15"/>
      <c r="DI36" s="15"/>
      <c r="DJ36" s="15"/>
      <c r="DK36" s="22"/>
      <c r="DL36" s="15"/>
      <c r="DM36" s="15"/>
      <c r="DN36" s="24"/>
      <c r="DO36" s="16"/>
      <c r="DP36" s="16"/>
      <c r="DQ36" s="16"/>
      <c r="DR36" s="16"/>
      <c r="DS36" s="15"/>
      <c r="DT36" s="15"/>
      <c r="DU36" s="15"/>
      <c r="DV36" s="15"/>
      <c r="DW36" s="15"/>
      <c r="DX36" s="22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22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22"/>
      <c r="FB36" s="15"/>
      <c r="FC36" s="377">
        <f t="shared" si="82"/>
        <v>31</v>
      </c>
      <c r="FD36" s="587"/>
      <c r="FE36" s="381" t="s">
        <v>70</v>
      </c>
      <c r="FF36" s="379">
        <f>FF20+FF24+FF31+FF35</f>
        <v>1817541.0967999995</v>
      </c>
      <c r="FG36" s="379">
        <f>FG20+FG24+FG31+FG35</f>
        <v>2790656.7659999998</v>
      </c>
      <c r="FH36" s="379">
        <f>FH20+FH24+FH31+FH35</f>
        <v>5922453.8641500007</v>
      </c>
      <c r="FI36" s="380">
        <f>FF36+FH36+FG36</f>
        <v>10530651.726950001</v>
      </c>
      <c r="FJ36" s="379">
        <v>1683442.4867999996</v>
      </c>
      <c r="FK36" s="379">
        <v>2536847.7400999996</v>
      </c>
      <c r="FL36" s="379">
        <v>5607370.9741500001</v>
      </c>
      <c r="FM36" s="379">
        <v>9827661.2010500003</v>
      </c>
      <c r="FN36" s="379">
        <v>9827661.2010500003</v>
      </c>
      <c r="FO36" s="15"/>
      <c r="FP36" s="319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22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22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22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22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22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22"/>
      <c r="IT36" s="15"/>
      <c r="IU36" s="15"/>
      <c r="IV36" s="15"/>
      <c r="IW36" s="15"/>
      <c r="IX36" s="15"/>
      <c r="IY36" s="15"/>
      <c r="IZ36" s="15"/>
      <c r="JA36" s="15"/>
      <c r="JB36" s="27"/>
      <c r="JC36" s="15"/>
      <c r="JD36" s="27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22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588"/>
      <c r="KG36" s="583"/>
      <c r="KH36" s="15"/>
      <c r="KI36" s="15"/>
      <c r="KJ36" s="15"/>
      <c r="KK36" s="15"/>
      <c r="KL36" s="15"/>
      <c r="KM36" s="15"/>
      <c r="KN36" s="550"/>
      <c r="KO36" s="550"/>
      <c r="KP36" s="550"/>
      <c r="KQ36" s="550"/>
      <c r="KR36" s="550"/>
      <c r="KS36" s="550"/>
      <c r="KT36" s="15"/>
      <c r="KU36" s="15"/>
      <c r="KV36" s="583"/>
      <c r="KW36" s="589"/>
      <c r="KX36" s="583"/>
      <c r="LU36" s="15"/>
      <c r="LV36" s="22"/>
      <c r="LW36" s="15"/>
      <c r="LX36" s="15"/>
      <c r="LY36" s="15"/>
      <c r="LZ36" s="15"/>
      <c r="MA36" s="15"/>
      <c r="MB36" s="592"/>
      <c r="MC36" s="592"/>
      <c r="MD36" s="592"/>
      <c r="ME36" s="592"/>
      <c r="MF36" s="15"/>
      <c r="MG36" s="15"/>
      <c r="MH36" s="15"/>
      <c r="MI36" s="15"/>
      <c r="MJ36" s="22"/>
      <c r="MK36" s="15"/>
      <c r="ML36" s="15"/>
      <c r="MM36" s="15"/>
      <c r="MN36" s="15"/>
      <c r="MO36" s="15"/>
      <c r="MP36" s="22"/>
      <c r="MQ36" s="15"/>
      <c r="MR36" s="16"/>
      <c r="MS36" s="16"/>
      <c r="MT36" s="15"/>
      <c r="MU36" s="15"/>
      <c r="MV36" s="15"/>
      <c r="MW36" s="15"/>
      <c r="MX36" s="15"/>
      <c r="MY36" s="15"/>
      <c r="MZ36" s="22"/>
      <c r="NA36" s="15"/>
      <c r="NB36" s="15"/>
      <c r="NC36" s="27"/>
      <c r="ND36" s="15"/>
      <c r="NE36" s="15"/>
      <c r="NF36" s="15"/>
      <c r="NG36" s="15"/>
      <c r="NH36" s="15"/>
      <c r="NI36" s="22"/>
      <c r="NJ36" s="15"/>
    </row>
    <row r="37" spans="1:374" x14ac:dyDescent="0.3">
      <c r="A37" s="15"/>
      <c r="S37" s="15"/>
      <c r="T37" s="22"/>
      <c r="U37" s="15"/>
      <c r="V37" s="15"/>
      <c r="W37" s="15"/>
      <c r="X37" s="15"/>
      <c r="Y37" s="15"/>
      <c r="Z37" s="15"/>
      <c r="AA37" s="15"/>
      <c r="AB37" s="15"/>
      <c r="AC37" s="22"/>
      <c r="AD37" s="15"/>
      <c r="AE37" s="15"/>
      <c r="AF37" s="15"/>
      <c r="AG37" s="15"/>
      <c r="AH37" s="15"/>
      <c r="AI37" s="15"/>
      <c r="AJ37" s="15"/>
      <c r="AK37" s="374"/>
      <c r="AL37" s="15"/>
      <c r="AM37" s="247"/>
      <c r="AN37" s="15"/>
      <c r="AO37" s="590"/>
      <c r="AP37" s="10"/>
      <c r="AQ37" s="15"/>
      <c r="AR37" s="15"/>
      <c r="AS37" s="235"/>
      <c r="AT37" s="15"/>
      <c r="AU37" s="591"/>
      <c r="AV37" s="235"/>
      <c r="AW37" s="262"/>
      <c r="AX37" s="15"/>
      <c r="AY37" s="591"/>
      <c r="AZ37" s="235"/>
      <c r="BA37" s="262"/>
      <c r="BB37" s="15"/>
      <c r="BC37" s="591"/>
      <c r="BD37" s="235"/>
      <c r="BE37" s="262"/>
      <c r="BF37" s="15"/>
      <c r="BG37" s="591"/>
      <c r="BH37" s="235"/>
      <c r="BI37" s="262"/>
      <c r="BJ37" s="15"/>
      <c r="BK37" s="591"/>
      <c r="BL37" s="235"/>
      <c r="BM37" s="262"/>
      <c r="BN37" s="15"/>
      <c r="BO37" s="591"/>
      <c r="BP37" s="235"/>
      <c r="BQ37" s="262"/>
      <c r="BR37" s="15"/>
      <c r="BS37" s="591"/>
      <c r="BT37" s="235"/>
      <c r="BU37" s="262"/>
      <c r="BV37" s="262"/>
      <c r="BW37" s="262"/>
      <c r="BX37" s="262"/>
      <c r="BY37" s="591"/>
      <c r="BZ37" s="235"/>
      <c r="CA37" s="262"/>
      <c r="CB37" s="262"/>
      <c r="CC37" s="262"/>
      <c r="CD37" s="15"/>
      <c r="CE37" s="22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22"/>
      <c r="CS37" s="15"/>
      <c r="CT37" s="15"/>
      <c r="CU37" s="15"/>
      <c r="CV37" s="15"/>
      <c r="CW37" s="23"/>
      <c r="CX37" s="15"/>
      <c r="CY37" s="15"/>
      <c r="CZ37" s="15"/>
      <c r="DA37" s="15"/>
      <c r="DB37" s="22"/>
      <c r="DC37" s="15"/>
      <c r="DD37" s="15"/>
      <c r="DE37" s="15"/>
      <c r="DF37" s="15"/>
      <c r="DG37" s="23"/>
      <c r="DH37" s="15"/>
      <c r="DI37" s="15"/>
      <c r="DJ37" s="15"/>
      <c r="DK37" s="22"/>
      <c r="DL37" s="15"/>
      <c r="DM37" s="15"/>
      <c r="DN37" s="24"/>
      <c r="DO37" s="16"/>
      <c r="DP37" s="16"/>
      <c r="DQ37" s="16"/>
      <c r="DR37" s="16"/>
      <c r="DS37" s="15"/>
      <c r="DT37" s="15"/>
      <c r="DU37" s="15"/>
      <c r="DV37" s="15"/>
      <c r="DW37" s="15"/>
      <c r="DX37" s="22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22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22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22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22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22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22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22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22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22"/>
      <c r="IT37" s="15"/>
      <c r="IU37" s="15"/>
      <c r="IV37" s="15"/>
      <c r="IW37" s="15"/>
      <c r="IX37" s="15"/>
      <c r="IY37" s="15"/>
      <c r="IZ37" s="15"/>
      <c r="JA37" s="15"/>
      <c r="JB37" s="27"/>
      <c r="JC37" s="15"/>
      <c r="JD37" s="27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22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588"/>
      <c r="KG37" s="583"/>
      <c r="KH37" s="15"/>
      <c r="KI37" s="15"/>
      <c r="KJ37" s="15"/>
      <c r="KK37" s="15"/>
      <c r="KL37" s="15"/>
      <c r="KM37" s="15"/>
      <c r="KN37" s="550"/>
      <c r="KO37" s="550"/>
      <c r="KP37" s="550"/>
      <c r="KQ37" s="550"/>
      <c r="KR37" s="550"/>
      <c r="KS37" s="550"/>
      <c r="KT37" s="15"/>
      <c r="KU37" s="15"/>
      <c r="KV37" s="583"/>
      <c r="KW37" s="589"/>
      <c r="KX37" s="583"/>
      <c r="LU37" s="15"/>
      <c r="LV37" s="22"/>
      <c r="LW37" s="15"/>
      <c r="LX37" s="15"/>
      <c r="LY37" s="15"/>
      <c r="LZ37" s="15"/>
      <c r="MA37" s="15"/>
      <c r="MB37" s="592"/>
      <c r="MC37" s="594"/>
      <c r="MD37" s="595"/>
      <c r="ME37" s="596"/>
      <c r="MF37" s="15"/>
      <c r="MG37" s="15"/>
      <c r="MH37" s="15"/>
      <c r="MI37" s="15"/>
      <c r="MJ37" s="22"/>
      <c r="MK37" s="15"/>
      <c r="ML37" s="15"/>
      <c r="MM37" s="15"/>
      <c r="MN37" s="15"/>
      <c r="MO37" s="15"/>
      <c r="MP37" s="22"/>
      <c r="MQ37" s="15"/>
      <c r="MR37" s="16"/>
      <c r="MS37" s="10" t="s">
        <v>447</v>
      </c>
      <c r="MT37" s="15"/>
      <c r="MU37" s="15"/>
      <c r="MV37" s="15"/>
      <c r="MW37" s="15"/>
      <c r="MX37" s="15"/>
      <c r="MY37" s="15"/>
      <c r="MZ37" s="22"/>
      <c r="NA37" s="15"/>
      <c r="NB37" s="15"/>
      <c r="NC37" s="27"/>
      <c r="ND37" s="15"/>
      <c r="NE37" s="15"/>
      <c r="NF37" s="15"/>
      <c r="NG37" s="15"/>
      <c r="NH37" s="15"/>
      <c r="NI37" s="22"/>
      <c r="NJ37" s="15"/>
    </row>
    <row r="38" spans="1:374" x14ac:dyDescent="0.3">
      <c r="A38" s="15"/>
      <c r="S38" s="15"/>
      <c r="T38" s="22"/>
      <c r="U38" s="15"/>
      <c r="V38" s="15"/>
      <c r="W38" s="15"/>
      <c r="X38" s="15"/>
      <c r="Y38" s="15"/>
      <c r="Z38" s="15"/>
      <c r="AA38" s="15"/>
      <c r="AB38" s="15"/>
      <c r="AC38" s="22"/>
      <c r="AD38" s="15"/>
      <c r="AE38" s="15"/>
      <c r="AF38" s="15"/>
      <c r="AG38" s="15"/>
      <c r="AH38" s="15"/>
      <c r="AI38" s="15"/>
      <c r="AJ38" s="15"/>
      <c r="AK38" s="374"/>
      <c r="AL38" s="15"/>
      <c r="AM38" s="247"/>
      <c r="AN38" s="15"/>
      <c r="AO38" s="15"/>
      <c r="AP38" s="10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258"/>
      <c r="BU38" s="15"/>
      <c r="BV38" s="15"/>
      <c r="BW38" s="15"/>
      <c r="BX38" s="15"/>
      <c r="BY38" s="15"/>
      <c r="BZ38" s="258"/>
      <c r="CA38" s="15"/>
      <c r="CB38" s="15"/>
      <c r="CC38" s="15"/>
      <c r="CD38" s="15"/>
      <c r="CE38" s="22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22"/>
      <c r="CS38" s="15"/>
      <c r="CT38" s="15"/>
      <c r="CU38" s="15"/>
      <c r="CV38" s="15"/>
      <c r="CW38" s="23"/>
      <c r="CX38" s="15"/>
      <c r="CY38" s="15"/>
      <c r="CZ38" s="15"/>
      <c r="DA38" s="15"/>
      <c r="DB38" s="22"/>
      <c r="DC38" s="15"/>
      <c r="DD38" s="15"/>
      <c r="DE38" s="15"/>
      <c r="DF38" s="15"/>
      <c r="DG38" s="23"/>
      <c r="DH38" s="15"/>
      <c r="DI38" s="15"/>
      <c r="DJ38" s="15"/>
      <c r="DK38" s="22"/>
      <c r="DL38" s="15"/>
      <c r="DM38" s="15"/>
      <c r="DN38" s="24"/>
      <c r="DO38" s="16"/>
      <c r="DP38" s="16"/>
      <c r="DQ38" s="16"/>
      <c r="DR38" s="16"/>
      <c r="DS38" s="15"/>
      <c r="DT38" s="15"/>
      <c r="DU38" s="15"/>
      <c r="DV38" s="15"/>
      <c r="DW38" s="15"/>
      <c r="DX38" s="22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22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22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319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22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22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22"/>
      <c r="HD38" s="15"/>
      <c r="HO38" s="15"/>
      <c r="HP38" s="22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22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22"/>
      <c r="IT38" s="15"/>
      <c r="IU38" s="15"/>
      <c r="IV38" s="15"/>
      <c r="IW38" s="15"/>
      <c r="IX38" s="15"/>
      <c r="IY38" s="15"/>
      <c r="IZ38" s="15"/>
      <c r="JA38" s="15"/>
      <c r="JB38" s="27"/>
      <c r="JC38" s="15"/>
      <c r="JD38" s="27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22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588"/>
      <c r="KG38" s="583"/>
      <c r="KH38" s="15"/>
      <c r="KI38" s="15"/>
      <c r="KJ38" s="15"/>
      <c r="KK38" s="15"/>
      <c r="KL38" s="15"/>
      <c r="KM38" s="15"/>
      <c r="KN38" s="550"/>
      <c r="KO38" s="550"/>
      <c r="KP38" s="550"/>
      <c r="KQ38" s="550"/>
      <c r="KR38" s="550"/>
      <c r="KS38" s="550"/>
      <c r="KT38" s="15"/>
      <c r="KU38" s="15"/>
      <c r="KV38" s="583"/>
      <c r="KW38" s="589"/>
      <c r="KX38" s="583"/>
      <c r="LU38" s="15"/>
      <c r="LV38" s="22"/>
      <c r="LW38" s="15"/>
      <c r="LX38" s="15"/>
      <c r="LY38" s="15"/>
      <c r="LZ38" s="15"/>
      <c r="MA38" s="15"/>
      <c r="MB38" s="592"/>
      <c r="MC38" s="595"/>
      <c r="MD38" s="595"/>
      <c r="ME38" s="596"/>
      <c r="MF38" s="15"/>
      <c r="MG38" s="15"/>
      <c r="MH38" s="15"/>
      <c r="MI38" s="15"/>
      <c r="MJ38" s="22"/>
      <c r="MK38" s="15"/>
      <c r="ML38" s="15"/>
      <c r="MM38" s="15"/>
      <c r="MN38" s="15"/>
      <c r="MO38" s="15"/>
      <c r="MP38" s="22"/>
      <c r="MQ38" s="15"/>
      <c r="MR38" s="593"/>
      <c r="MS38" s="195" t="s">
        <v>248</v>
      </c>
      <c r="MT38" s="405">
        <v>20413939.926346004</v>
      </c>
      <c r="MU38" s="418">
        <v>0.95836660078840108</v>
      </c>
      <c r="MV38" s="15"/>
      <c r="MW38" s="548"/>
      <c r="MX38" s="15"/>
      <c r="MY38" s="15"/>
      <c r="MZ38" s="22"/>
      <c r="NA38" s="15"/>
      <c r="NB38" s="15"/>
      <c r="NC38" s="27"/>
      <c r="ND38" s="15"/>
      <c r="NE38" s="15"/>
      <c r="NF38" s="15"/>
      <c r="NG38" s="15"/>
      <c r="NH38" s="15"/>
      <c r="NI38" s="22"/>
      <c r="NJ38" s="15"/>
    </row>
    <row r="39" spans="1:374" x14ac:dyDescent="0.3">
      <c r="A39" s="15"/>
      <c r="S39" s="15"/>
      <c r="T39" s="22"/>
      <c r="U39" s="15"/>
      <c r="V39" s="15"/>
      <c r="W39" s="15"/>
      <c r="X39" s="15"/>
      <c r="Y39" s="15"/>
      <c r="Z39" s="15"/>
      <c r="AA39" s="15"/>
      <c r="AB39" s="15"/>
      <c r="AC39" s="22"/>
      <c r="AD39" s="15"/>
      <c r="AE39" s="15"/>
      <c r="AF39" s="15"/>
      <c r="AG39" s="15"/>
      <c r="AH39" s="15"/>
      <c r="AI39" s="15"/>
      <c r="AJ39" s="15"/>
      <c r="AK39" s="22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22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22"/>
      <c r="CS39" s="15"/>
      <c r="CT39" s="15"/>
      <c r="CU39" s="15"/>
      <c r="CV39" s="15"/>
      <c r="CW39" s="23"/>
      <c r="CX39" s="15"/>
      <c r="CY39" s="15"/>
      <c r="CZ39" s="15"/>
      <c r="DA39" s="15"/>
      <c r="DB39" s="22"/>
      <c r="DC39" s="15"/>
      <c r="DD39" s="15"/>
      <c r="DE39" s="15"/>
      <c r="DF39" s="15"/>
      <c r="DG39" s="23"/>
      <c r="DH39" s="15"/>
      <c r="DI39" s="15"/>
      <c r="DJ39" s="15"/>
      <c r="DK39" s="22"/>
      <c r="DL39" s="15"/>
      <c r="DM39" s="15"/>
      <c r="DN39" s="24"/>
      <c r="DO39" s="16"/>
      <c r="DP39" s="16"/>
      <c r="DQ39" s="16"/>
      <c r="DR39" s="16"/>
      <c r="DS39" s="15"/>
      <c r="DT39" s="15"/>
      <c r="DU39" s="15"/>
      <c r="DV39" s="15"/>
      <c r="DW39" s="15"/>
      <c r="DX39" s="22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22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22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22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22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22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22"/>
      <c r="HD39" s="15"/>
      <c r="HO39" s="15"/>
      <c r="HP39" s="22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22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22"/>
      <c r="IT39" s="15"/>
      <c r="IU39"/>
      <c r="JQ39"/>
      <c r="JR39" s="15"/>
      <c r="JS39" s="22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588"/>
      <c r="KG39" s="583"/>
      <c r="KH39" s="15"/>
      <c r="KI39" s="15"/>
      <c r="KJ39" s="15"/>
      <c r="KK39" s="15"/>
      <c r="KL39" s="15"/>
      <c r="KM39" s="15"/>
      <c r="KN39" s="550"/>
      <c r="KO39" s="550"/>
      <c r="KP39" s="550"/>
      <c r="KQ39" s="550"/>
      <c r="KR39" s="550"/>
      <c r="KS39" s="550"/>
      <c r="KT39" s="15"/>
      <c r="KU39" s="15"/>
      <c r="KV39" s="583"/>
      <c r="KW39" s="589"/>
      <c r="KX39" s="583"/>
      <c r="LU39" s="15"/>
      <c r="LV39" s="22"/>
      <c r="LW39" s="15"/>
      <c r="LX39" s="15"/>
      <c r="LY39" s="15"/>
      <c r="LZ39" s="15"/>
      <c r="MA39" s="15"/>
      <c r="MB39" s="592"/>
      <c r="MC39" s="594"/>
      <c r="MD39" s="594"/>
      <c r="ME39" s="596"/>
      <c r="MF39" s="15"/>
      <c r="MG39" s="15"/>
      <c r="MH39" s="15"/>
      <c r="MI39" s="15"/>
      <c r="MJ39" s="22"/>
      <c r="MK39" s="15"/>
      <c r="ML39" s="15"/>
      <c r="MM39" s="15"/>
      <c r="MN39" s="15"/>
      <c r="MO39" s="15"/>
      <c r="MP39" s="22"/>
      <c r="MQ39" s="15"/>
      <c r="MR39" s="593"/>
      <c r="MS39" s="327" t="s">
        <v>249</v>
      </c>
      <c r="MT39" s="5">
        <v>5.4147950598149697E-2</v>
      </c>
      <c r="MU39" s="383"/>
      <c r="MV39" s="15"/>
      <c r="MW39" s="15"/>
      <c r="MX39" s="15"/>
      <c r="MY39" s="15"/>
      <c r="MZ39" s="22"/>
      <c r="NA39" s="15"/>
      <c r="NB39" s="15"/>
      <c r="NC39" s="27"/>
      <c r="ND39" s="15"/>
      <c r="NE39" s="15"/>
      <c r="NF39" s="15"/>
      <c r="NG39" s="15"/>
      <c r="NH39" s="15"/>
      <c r="NI39" s="22"/>
      <c r="NJ39" s="15"/>
    </row>
    <row r="40" spans="1:374" x14ac:dyDescent="0.3">
      <c r="A40" s="813"/>
      <c r="S40" s="813"/>
      <c r="T40" s="822"/>
      <c r="U40" s="813"/>
      <c r="V40" s="813"/>
      <c r="W40" s="813"/>
      <c r="X40" s="813"/>
      <c r="Y40" s="813"/>
      <c r="Z40" s="813"/>
      <c r="AA40" s="813"/>
      <c r="AB40" s="813"/>
      <c r="AC40" s="822"/>
      <c r="AD40" s="813"/>
      <c r="AE40" s="813"/>
      <c r="AF40" s="813"/>
      <c r="AG40" s="813"/>
      <c r="AH40" s="813"/>
      <c r="AI40" s="813"/>
      <c r="AJ40" s="813"/>
      <c r="AK40" s="823"/>
      <c r="AL40" s="813"/>
      <c r="AM40" s="813"/>
      <c r="AN40" s="813"/>
      <c r="AO40" s="813"/>
      <c r="AP40" s="813"/>
      <c r="AQ40" s="813"/>
      <c r="AR40" s="813"/>
      <c r="AS40" s="813"/>
      <c r="AT40" s="813"/>
      <c r="AU40" s="813"/>
      <c r="AV40" s="813"/>
      <c r="AW40" s="813"/>
      <c r="AX40" s="813"/>
      <c r="AY40" s="813"/>
      <c r="AZ40" s="813"/>
      <c r="BA40" s="813"/>
      <c r="BB40" s="813"/>
      <c r="BC40" s="813"/>
      <c r="BD40" s="813"/>
      <c r="BE40" s="813"/>
      <c r="BF40" s="813"/>
      <c r="BG40" s="813"/>
      <c r="BH40" s="813"/>
      <c r="BI40" s="813"/>
      <c r="BJ40" s="813"/>
      <c r="BK40" s="813"/>
      <c r="BL40" s="813"/>
      <c r="BM40" s="813"/>
      <c r="BN40" s="813"/>
      <c r="BO40" s="813"/>
      <c r="BP40" s="813"/>
      <c r="BQ40" s="813"/>
      <c r="BR40" s="813"/>
      <c r="BS40" s="813"/>
      <c r="BT40" s="813"/>
      <c r="BU40" s="813"/>
      <c r="BV40" s="813"/>
      <c r="BW40" s="813"/>
      <c r="BX40" s="813"/>
      <c r="BY40" s="813"/>
      <c r="BZ40" s="813"/>
      <c r="CA40" s="813"/>
      <c r="CB40" s="813"/>
      <c r="CC40" s="813"/>
      <c r="CD40" s="813"/>
      <c r="CE40" s="822"/>
      <c r="CF40" s="813"/>
      <c r="CG40" s="813"/>
      <c r="CH40" s="813"/>
      <c r="CI40" s="813"/>
      <c r="CJ40" s="813"/>
      <c r="CK40" s="813"/>
      <c r="CL40" s="813"/>
      <c r="CM40" s="813"/>
      <c r="CN40" s="813"/>
      <c r="CO40" s="813"/>
      <c r="CP40" s="813"/>
      <c r="CQ40" s="813"/>
      <c r="CR40" s="822"/>
      <c r="CS40" s="813"/>
      <c r="CT40" s="813"/>
      <c r="CU40" s="813"/>
      <c r="CV40" s="813"/>
      <c r="CW40" s="814"/>
      <c r="CX40" s="813"/>
      <c r="CY40" s="813"/>
      <c r="CZ40" s="813"/>
      <c r="DA40" s="813"/>
      <c r="DB40" s="822"/>
      <c r="DC40" s="813"/>
      <c r="DD40" s="813"/>
      <c r="DE40" s="813"/>
      <c r="DF40" s="813"/>
      <c r="DG40" s="814"/>
      <c r="DH40" s="813"/>
      <c r="DI40" s="813"/>
      <c r="DJ40" s="813"/>
      <c r="DK40" s="822"/>
      <c r="DL40" s="813"/>
      <c r="DM40" s="813"/>
      <c r="DN40" s="815"/>
      <c r="DO40" s="816"/>
      <c r="DP40" s="816"/>
      <c r="DQ40" s="816"/>
      <c r="DR40" s="816"/>
      <c r="DS40" s="813"/>
      <c r="DT40" s="813"/>
      <c r="DU40" s="813"/>
      <c r="DV40" s="813"/>
      <c r="DW40" s="813"/>
      <c r="DX40" s="822"/>
      <c r="DY40" s="813"/>
      <c r="DZ40" s="813"/>
      <c r="EA40" s="813"/>
      <c r="EB40" s="813"/>
      <c r="EC40" s="813"/>
      <c r="ED40" s="813"/>
      <c r="EE40" s="813"/>
      <c r="EF40" s="813"/>
      <c r="EG40" s="813"/>
      <c r="EH40" s="813"/>
      <c r="EI40" s="813"/>
      <c r="EJ40" s="813"/>
      <c r="EK40" s="822"/>
      <c r="EL40" s="813"/>
      <c r="EM40" s="813"/>
      <c r="EN40" s="813"/>
      <c r="EO40" s="813"/>
      <c r="EP40" s="813"/>
      <c r="EQ40" s="813"/>
      <c r="ER40" s="813"/>
      <c r="ES40" s="813"/>
      <c r="ET40" s="813"/>
      <c r="EU40" s="813"/>
      <c r="EV40" s="813"/>
      <c r="EW40" s="813"/>
      <c r="EX40" s="813"/>
      <c r="EY40" s="813"/>
      <c r="EZ40" s="813"/>
      <c r="FA40" s="822"/>
      <c r="FB40" s="813"/>
      <c r="FO40" s="813"/>
      <c r="FP40" s="822"/>
      <c r="FQ40" s="813"/>
      <c r="FR40" s="813"/>
      <c r="FS40" s="813"/>
      <c r="FT40" s="813"/>
      <c r="FU40" s="813"/>
      <c r="FV40" s="813"/>
      <c r="FW40" s="813"/>
      <c r="FX40" s="813"/>
      <c r="FY40" s="813"/>
      <c r="FZ40" s="813"/>
      <c r="GA40" s="813"/>
      <c r="GB40" s="813"/>
      <c r="GC40" s="822"/>
      <c r="GD40" s="813"/>
      <c r="GE40" s="813"/>
      <c r="GF40" s="813"/>
      <c r="GG40" s="813"/>
      <c r="GH40" s="813"/>
      <c r="GI40" s="813"/>
      <c r="GJ40" s="813"/>
      <c r="GK40" s="813"/>
      <c r="GL40" s="813"/>
      <c r="GM40" s="813"/>
      <c r="GN40" s="813"/>
      <c r="GO40" s="813"/>
      <c r="GP40" s="822"/>
      <c r="GQ40" s="813"/>
      <c r="GR40" s="813"/>
      <c r="GS40" s="813"/>
      <c r="GT40" s="813"/>
      <c r="GU40" s="813"/>
      <c r="GV40" s="813"/>
      <c r="GW40" s="813"/>
      <c r="GX40" s="813"/>
      <c r="GY40" s="813"/>
      <c r="GZ40" s="813"/>
      <c r="HA40" s="813"/>
      <c r="HB40" s="813"/>
      <c r="HC40" s="822"/>
      <c r="HD40" s="813"/>
      <c r="HO40" s="813"/>
      <c r="HP40" s="822"/>
      <c r="HQ40" s="813"/>
      <c r="HR40" s="813"/>
      <c r="HS40" s="813"/>
      <c r="HT40" s="813"/>
      <c r="HU40" s="813"/>
      <c r="HV40" s="813"/>
      <c r="HW40" s="813"/>
      <c r="HX40" s="813"/>
      <c r="HY40" s="813"/>
      <c r="HZ40" s="813"/>
      <c r="IA40" s="813"/>
      <c r="IB40" s="813"/>
      <c r="IC40" s="813"/>
      <c r="ID40" s="813"/>
      <c r="IE40" s="822"/>
      <c r="IF40" s="813"/>
      <c r="IG40" s="813"/>
      <c r="IH40" s="813"/>
      <c r="II40" s="813"/>
      <c r="IJ40" s="813"/>
      <c r="IK40" s="813"/>
      <c r="IL40" s="813"/>
      <c r="IM40" s="813"/>
      <c r="IN40" s="813"/>
      <c r="IO40" s="813"/>
      <c r="IP40" s="813"/>
      <c r="IQ40" s="813"/>
      <c r="IR40" s="813"/>
      <c r="IS40" s="822"/>
      <c r="IT40" s="813"/>
      <c r="JR40" s="813"/>
      <c r="JS40" s="822"/>
      <c r="JT40" s="813"/>
      <c r="JU40" s="813"/>
      <c r="JV40" s="813"/>
      <c r="JW40" s="813"/>
      <c r="JX40" s="813"/>
      <c r="JY40" s="813"/>
      <c r="JZ40" s="813"/>
      <c r="KA40" s="813"/>
      <c r="KB40" s="813"/>
      <c r="KC40" s="813"/>
      <c r="KD40" s="813"/>
      <c r="KE40" s="813"/>
      <c r="KF40" s="822"/>
      <c r="KG40" s="813"/>
      <c r="KH40" s="813"/>
      <c r="KI40" s="813"/>
      <c r="KJ40" s="813"/>
      <c r="KK40" s="813"/>
      <c r="KL40" s="813"/>
      <c r="KM40" s="813"/>
      <c r="KN40" s="817"/>
      <c r="KO40" s="817"/>
      <c r="KP40" s="817"/>
      <c r="KQ40" s="817"/>
      <c r="KR40" s="817"/>
      <c r="KS40" s="817"/>
      <c r="KT40" s="813"/>
      <c r="KU40" s="813"/>
      <c r="KV40" s="813"/>
      <c r="KW40" s="822"/>
      <c r="KX40" s="813"/>
      <c r="LU40" s="813"/>
      <c r="LV40" s="822"/>
      <c r="LW40" s="813"/>
      <c r="LX40" s="813"/>
      <c r="LY40" s="813"/>
      <c r="LZ40" s="813"/>
      <c r="MA40" s="813"/>
      <c r="MB40" s="818"/>
      <c r="MC40" s="818"/>
      <c r="MD40" s="818"/>
      <c r="ME40" s="819"/>
      <c r="MF40" s="813"/>
      <c r="MG40" s="813"/>
      <c r="MH40" s="813"/>
      <c r="MI40" s="813"/>
      <c r="MJ40" s="822"/>
      <c r="MK40" s="813"/>
      <c r="ML40" s="813"/>
      <c r="MM40" s="813"/>
      <c r="MN40" s="813"/>
      <c r="MO40" s="813"/>
      <c r="MP40" s="822"/>
      <c r="MQ40" s="813"/>
      <c r="MR40" s="816"/>
      <c r="MS40" s="482" t="s">
        <v>252</v>
      </c>
      <c r="MT40" s="483">
        <v>135896305.26672786</v>
      </c>
      <c r="MU40" s="484">
        <v>6.3798796610590847</v>
      </c>
      <c r="MV40" s="256"/>
      <c r="MW40" s="256"/>
      <c r="MX40" s="813"/>
      <c r="MY40" s="813"/>
      <c r="MZ40" s="822"/>
      <c r="NA40" s="813"/>
      <c r="NB40" s="813"/>
      <c r="NC40" s="820"/>
      <c r="ND40" s="813"/>
      <c r="NE40" s="813"/>
      <c r="NF40" s="813"/>
      <c r="NG40" s="813"/>
      <c r="NH40" s="813"/>
      <c r="NI40" s="822"/>
      <c r="NJ40" s="813"/>
    </row>
    <row r="41" spans="1:374" x14ac:dyDescent="0.3">
      <c r="A41" s="813"/>
      <c r="S41" s="813"/>
      <c r="T41" s="822"/>
      <c r="U41" s="813"/>
      <c r="V41" s="813"/>
      <c r="W41" s="813"/>
      <c r="X41" s="813"/>
      <c r="Y41" s="813"/>
      <c r="Z41" s="813"/>
      <c r="AA41" s="813"/>
      <c r="AB41" s="813"/>
      <c r="AC41" s="822"/>
      <c r="AD41" s="813"/>
      <c r="AE41" s="813"/>
      <c r="AF41" s="813"/>
      <c r="AG41" s="813"/>
      <c r="AH41" s="813"/>
      <c r="AI41" s="813"/>
      <c r="AJ41" s="813"/>
      <c r="AK41" s="824"/>
      <c r="AL41" s="813"/>
      <c r="AM41" s="813"/>
      <c r="AN41" s="813"/>
      <c r="AO41" s="813"/>
      <c r="AP41" s="813"/>
      <c r="AQ41" s="813"/>
      <c r="AR41" s="813"/>
      <c r="AS41" s="813"/>
      <c r="AT41" s="813"/>
      <c r="AU41" s="813"/>
      <c r="AV41" s="813"/>
      <c r="AW41" s="813"/>
      <c r="AX41" s="813"/>
      <c r="AY41" s="813"/>
      <c r="AZ41" s="813"/>
      <c r="BA41" s="813"/>
      <c r="BB41" s="813"/>
      <c r="BC41" s="813"/>
      <c r="BD41" s="813"/>
      <c r="BE41" s="813"/>
      <c r="BF41" s="813"/>
      <c r="BG41" s="813"/>
      <c r="BH41" s="813"/>
      <c r="BI41" s="813"/>
      <c r="BJ41" s="813"/>
      <c r="BK41" s="813"/>
      <c r="BL41" s="813"/>
      <c r="BM41" s="813"/>
      <c r="BN41" s="813"/>
      <c r="BO41" s="813"/>
      <c r="BP41" s="813"/>
      <c r="BQ41" s="813"/>
      <c r="BR41" s="813"/>
      <c r="BS41" s="813"/>
      <c r="BT41" s="813"/>
      <c r="BU41" s="813"/>
      <c r="BV41" s="813"/>
      <c r="BW41" s="813"/>
      <c r="BX41" s="813"/>
      <c r="BY41" s="813"/>
      <c r="BZ41" s="813"/>
      <c r="CA41" s="813"/>
      <c r="CB41" s="813"/>
      <c r="CC41" s="813"/>
      <c r="CD41" s="813"/>
      <c r="CE41" s="822"/>
      <c r="CF41" s="813"/>
      <c r="CG41" s="813"/>
      <c r="CH41" s="813"/>
      <c r="CI41" s="813"/>
      <c r="CJ41" s="813"/>
      <c r="CK41" s="813"/>
      <c r="CL41" s="813"/>
      <c r="CM41" s="813"/>
      <c r="CN41" s="813"/>
      <c r="CO41" s="813"/>
      <c r="CP41" s="813"/>
      <c r="CQ41" s="813"/>
      <c r="CR41" s="822"/>
      <c r="CS41" s="813"/>
      <c r="CT41" s="813"/>
      <c r="CU41" s="813"/>
      <c r="CV41" s="813"/>
      <c r="CW41" s="814"/>
      <c r="CX41" s="813"/>
      <c r="CY41" s="813"/>
      <c r="CZ41" s="813"/>
      <c r="DA41" s="813"/>
      <c r="DB41" s="822"/>
      <c r="DC41" s="813"/>
      <c r="DJ41" s="813"/>
      <c r="DK41" s="822"/>
      <c r="DL41" s="813"/>
      <c r="DM41" s="813"/>
      <c r="DN41" s="815"/>
      <c r="DO41" s="816"/>
      <c r="DP41" s="816"/>
      <c r="DQ41" s="816"/>
      <c r="DR41" s="816"/>
      <c r="DS41" s="813"/>
      <c r="DT41" s="813"/>
      <c r="DU41" s="813"/>
      <c r="DV41" s="813"/>
      <c r="DW41" s="813"/>
      <c r="DX41" s="822"/>
      <c r="DY41" s="813"/>
      <c r="DZ41" s="813"/>
      <c r="EA41" s="813"/>
      <c r="EB41" s="813"/>
      <c r="EC41" s="813"/>
      <c r="ED41" s="813"/>
      <c r="EE41" s="813"/>
      <c r="EF41" s="813"/>
      <c r="EG41" s="813"/>
      <c r="EH41" s="813"/>
      <c r="EI41" s="813"/>
      <c r="EJ41" s="813"/>
      <c r="EK41" s="822"/>
      <c r="EL41" s="813"/>
      <c r="EM41" s="813"/>
      <c r="EN41" s="813"/>
      <c r="EO41" s="813"/>
      <c r="EP41" s="813"/>
      <c r="EQ41" s="813"/>
      <c r="ER41" s="813"/>
      <c r="ES41" s="813"/>
      <c r="ET41" s="813"/>
      <c r="EU41" s="813"/>
      <c r="EV41" s="813"/>
      <c r="EW41" s="813"/>
      <c r="EX41" s="813"/>
      <c r="EY41" s="813"/>
      <c r="EZ41" s="813"/>
      <c r="FA41" s="822"/>
      <c r="FB41" s="813"/>
      <c r="FO41" s="813"/>
      <c r="FP41" s="822"/>
      <c r="FQ41" s="813"/>
      <c r="FR41" s="813"/>
      <c r="FS41" s="813"/>
      <c r="FT41" s="813"/>
      <c r="FU41" s="813"/>
      <c r="FV41" s="813"/>
      <c r="FW41" s="813"/>
      <c r="FX41" s="813"/>
      <c r="FY41" s="813"/>
      <c r="FZ41" s="813"/>
      <c r="GA41" s="813"/>
      <c r="GB41" s="813"/>
      <c r="GC41" s="822"/>
      <c r="GD41" s="813"/>
      <c r="GE41" s="813"/>
      <c r="GF41" s="813"/>
      <c r="GG41" s="813"/>
      <c r="GH41" s="813"/>
      <c r="GI41" s="813"/>
      <c r="GJ41" s="813"/>
      <c r="GK41" s="813"/>
      <c r="GL41" s="813"/>
      <c r="GM41" s="813"/>
      <c r="GN41" s="813"/>
      <c r="GO41" s="813"/>
      <c r="GP41" s="822"/>
      <c r="GQ41" s="813"/>
      <c r="GR41" s="813"/>
      <c r="GS41" s="813"/>
      <c r="GT41" s="813"/>
      <c r="GU41" s="813"/>
      <c r="GV41" s="813"/>
      <c r="GW41" s="813"/>
      <c r="GX41" s="813"/>
      <c r="GY41" s="813"/>
      <c r="GZ41" s="813"/>
      <c r="HA41" s="813"/>
      <c r="HB41" s="813"/>
      <c r="HC41" s="822"/>
      <c r="HD41" s="813"/>
      <c r="HO41" s="813"/>
      <c r="HP41" s="822"/>
      <c r="HQ41" s="813"/>
      <c r="HR41" s="813"/>
      <c r="HS41" s="813"/>
      <c r="HT41" s="813"/>
      <c r="HU41" s="813"/>
      <c r="HV41" s="813"/>
      <c r="HW41" s="813"/>
      <c r="HX41" s="813"/>
      <c r="HY41" s="813"/>
      <c r="HZ41" s="813"/>
      <c r="IA41" s="813"/>
      <c r="IB41" s="813"/>
      <c r="IC41" s="813"/>
      <c r="ID41" s="813"/>
      <c r="IE41" s="822"/>
      <c r="IF41" s="813"/>
      <c r="IG41" s="813"/>
      <c r="IH41" s="813"/>
      <c r="II41" s="813"/>
      <c r="IJ41" s="813"/>
      <c r="IK41" s="813"/>
      <c r="IL41" s="813"/>
      <c r="IM41" s="813"/>
      <c r="IN41" s="813"/>
      <c r="IO41" s="813"/>
      <c r="IP41" s="813"/>
      <c r="IQ41" s="813"/>
      <c r="IR41" s="813"/>
      <c r="IS41" s="822"/>
      <c r="IT41" s="813"/>
      <c r="JR41" s="813"/>
      <c r="JS41" s="822"/>
      <c r="JT41" s="813"/>
      <c r="JU41" s="813"/>
      <c r="JV41" s="813"/>
      <c r="JW41" s="813"/>
      <c r="JX41" s="813"/>
      <c r="JY41" s="813"/>
      <c r="JZ41" s="813"/>
      <c r="KA41" s="813"/>
      <c r="KB41" s="813"/>
      <c r="KC41" s="813"/>
      <c r="KD41" s="813"/>
      <c r="KE41" s="813"/>
      <c r="KF41" s="822"/>
      <c r="KG41" s="813"/>
      <c r="KH41" s="813"/>
      <c r="KI41" s="813"/>
      <c r="KJ41" s="813"/>
      <c r="KK41" s="813"/>
      <c r="KL41" s="813"/>
      <c r="KM41" s="813"/>
      <c r="KN41" s="817"/>
      <c r="KO41" s="817"/>
      <c r="KP41" s="817"/>
      <c r="KQ41" s="817"/>
      <c r="KR41" s="817"/>
      <c r="KS41" s="817"/>
      <c r="KT41" s="813"/>
      <c r="KU41" s="813"/>
      <c r="KV41" s="813"/>
      <c r="KW41" s="822"/>
      <c r="KX41" s="813"/>
      <c r="LU41" s="813"/>
      <c r="LV41" s="822"/>
      <c r="LW41" s="813"/>
      <c r="LX41" s="813"/>
      <c r="LY41" s="813"/>
      <c r="LZ41" s="813"/>
      <c r="MA41" s="813"/>
      <c r="MB41" s="818"/>
      <c r="MC41" s="818"/>
      <c r="MD41" s="818"/>
      <c r="ME41" s="818"/>
      <c r="MF41" s="813"/>
      <c r="MG41" s="813"/>
      <c r="MH41" s="813"/>
      <c r="MI41" s="813"/>
      <c r="MJ41" s="822"/>
      <c r="MK41" s="813"/>
      <c r="ML41" s="813"/>
      <c r="MM41" s="813"/>
      <c r="MN41" s="813"/>
      <c r="MO41" s="813"/>
      <c r="MP41" s="822"/>
      <c r="MQ41" s="813"/>
      <c r="MS41" s="256" t="s">
        <v>255</v>
      </c>
      <c r="MT41" s="256">
        <v>0</v>
      </c>
      <c r="MU41" s="325">
        <v>0</v>
      </c>
      <c r="MV41" s="813"/>
      <c r="MW41" s="813"/>
      <c r="MY41" s="813"/>
      <c r="MZ41" s="822"/>
      <c r="NA41" s="813"/>
      <c r="NB41" s="813"/>
      <c r="NC41" s="820"/>
      <c r="ND41" s="813"/>
      <c r="NE41" s="813"/>
      <c r="NF41" s="813"/>
      <c r="NG41" s="813"/>
      <c r="NH41" s="813"/>
      <c r="NI41" s="822"/>
      <c r="NJ41" s="813"/>
    </row>
    <row r="42" spans="1:374" x14ac:dyDescent="0.3">
      <c r="A42" s="813"/>
      <c r="B42" s="813"/>
      <c r="C42" s="813"/>
      <c r="D42" s="813"/>
      <c r="E42" s="813"/>
      <c r="F42" s="813"/>
      <c r="G42" s="813"/>
      <c r="H42" s="813"/>
      <c r="I42" s="813"/>
      <c r="J42" s="813"/>
      <c r="K42" s="813"/>
      <c r="L42" s="813"/>
      <c r="M42" s="813"/>
      <c r="N42" s="813"/>
      <c r="O42" s="813"/>
      <c r="P42" s="813"/>
      <c r="Q42" s="813"/>
      <c r="R42" s="813"/>
      <c r="S42" s="813"/>
      <c r="T42" s="822"/>
      <c r="U42" s="813"/>
      <c r="V42" s="813"/>
      <c r="W42" s="813"/>
      <c r="X42" s="813"/>
      <c r="Y42" s="813"/>
      <c r="Z42" s="813"/>
      <c r="AA42" s="813"/>
      <c r="AB42" s="813"/>
      <c r="AC42" s="822"/>
      <c r="AD42" s="813"/>
      <c r="AE42" s="813"/>
      <c r="AF42" s="813"/>
      <c r="AG42" s="813"/>
      <c r="AH42" s="813"/>
      <c r="AI42" s="813"/>
      <c r="AJ42" s="813"/>
      <c r="AK42" s="823"/>
      <c r="AL42" s="813"/>
      <c r="AM42" s="813"/>
      <c r="AN42" s="813"/>
      <c r="AO42" s="813"/>
      <c r="AP42" s="813"/>
      <c r="AQ42" s="813"/>
      <c r="AR42" s="813"/>
      <c r="AS42" s="813"/>
      <c r="AT42" s="813"/>
      <c r="AU42" s="813"/>
      <c r="AV42" s="813"/>
      <c r="AW42" s="813"/>
      <c r="AX42" s="813"/>
      <c r="AY42" s="813"/>
      <c r="AZ42" s="813"/>
      <c r="BA42" s="813"/>
      <c r="BB42" s="813"/>
      <c r="BC42" s="813"/>
      <c r="BD42" s="813"/>
      <c r="BE42" s="813"/>
      <c r="BF42" s="813"/>
      <c r="BG42" s="813"/>
      <c r="BH42" s="813"/>
      <c r="BI42" s="813"/>
      <c r="BJ42" s="813"/>
      <c r="BK42" s="813"/>
      <c r="BL42" s="813"/>
      <c r="BM42" s="813"/>
      <c r="BN42" s="813"/>
      <c r="BO42" s="813"/>
      <c r="BP42" s="813"/>
      <c r="BQ42" s="813"/>
      <c r="BR42" s="813"/>
      <c r="BS42" s="813"/>
      <c r="BT42" s="813"/>
      <c r="BU42" s="813"/>
      <c r="BV42" s="813"/>
      <c r="BW42" s="813"/>
      <c r="BX42" s="813"/>
      <c r="BY42" s="813"/>
      <c r="BZ42" s="813"/>
      <c r="CA42" s="813"/>
      <c r="CB42" s="813"/>
      <c r="CC42" s="813"/>
      <c r="CD42" s="813"/>
      <c r="CE42" s="822"/>
      <c r="CF42" s="813"/>
      <c r="CG42" s="813"/>
      <c r="CH42" s="813"/>
      <c r="CI42" s="813"/>
      <c r="CJ42" s="813"/>
      <c r="CK42" s="813"/>
      <c r="CL42" s="813"/>
      <c r="CM42" s="813"/>
      <c r="CN42" s="813"/>
      <c r="CO42" s="813"/>
      <c r="CP42" s="813"/>
      <c r="CQ42" s="813"/>
      <c r="CR42" s="822"/>
      <c r="CS42" s="813"/>
      <c r="DA42" s="813"/>
      <c r="DB42" s="822"/>
      <c r="DC42" s="813"/>
      <c r="DJ42" s="813"/>
      <c r="DK42" s="822"/>
      <c r="DL42" s="813"/>
      <c r="DM42" s="813"/>
      <c r="DN42" s="815"/>
      <c r="DO42" s="816"/>
      <c r="DP42" s="816"/>
      <c r="DQ42" s="816"/>
      <c r="DR42" s="816"/>
      <c r="DS42" s="813"/>
      <c r="DT42" s="813"/>
      <c r="DU42" s="813"/>
      <c r="DV42" s="813"/>
      <c r="DW42" s="813"/>
      <c r="DX42" s="822"/>
      <c r="DY42" s="813"/>
      <c r="DZ42" s="813"/>
      <c r="EA42" s="813"/>
      <c r="EB42" s="813"/>
      <c r="EC42" s="813"/>
      <c r="ED42" s="813"/>
      <c r="EE42" s="813"/>
      <c r="EF42" s="813"/>
      <c r="EG42" s="813"/>
      <c r="EH42" s="813"/>
      <c r="EI42" s="813"/>
      <c r="EJ42" s="813"/>
      <c r="EK42" s="822"/>
      <c r="EL42" s="813"/>
      <c r="EM42" s="813"/>
      <c r="EN42" s="813"/>
      <c r="EO42" s="813"/>
      <c r="EP42" s="813"/>
      <c r="EQ42" s="813"/>
      <c r="ER42" s="813"/>
      <c r="ES42" s="813"/>
      <c r="ET42" s="813"/>
      <c r="EU42" s="813"/>
      <c r="EV42" s="813"/>
      <c r="EW42" s="813"/>
      <c r="EX42" s="813"/>
      <c r="EY42" s="813"/>
      <c r="EZ42" s="813"/>
      <c r="FA42" s="822"/>
      <c r="FB42" s="813"/>
      <c r="FO42" s="813"/>
      <c r="FP42" s="822"/>
      <c r="FQ42" s="813"/>
      <c r="FR42" s="813"/>
      <c r="FS42" s="813"/>
      <c r="FT42" s="813"/>
      <c r="FU42" s="813"/>
      <c r="FV42" s="813"/>
      <c r="FW42" s="813"/>
      <c r="FX42" s="813"/>
      <c r="FY42" s="813"/>
      <c r="FZ42" s="813"/>
      <c r="GA42" s="813"/>
      <c r="GB42" s="813"/>
      <c r="GC42" s="822"/>
      <c r="GD42" s="813"/>
      <c r="GE42" s="813"/>
      <c r="GF42" s="813"/>
      <c r="GG42" s="813"/>
      <c r="GH42" s="813"/>
      <c r="GI42" s="813"/>
      <c r="GJ42" s="813"/>
      <c r="GK42" s="813"/>
      <c r="GL42" s="813"/>
      <c r="GM42" s="813"/>
      <c r="GN42" s="813"/>
      <c r="GO42" s="813"/>
      <c r="GP42" s="822"/>
      <c r="GQ42" s="813"/>
      <c r="GR42" s="813"/>
      <c r="GS42" s="813"/>
      <c r="GT42" s="813"/>
      <c r="GU42" s="813"/>
      <c r="GV42" s="813"/>
      <c r="GW42" s="813"/>
      <c r="GX42" s="813"/>
      <c r="GY42" s="813"/>
      <c r="GZ42" s="813"/>
      <c r="HA42" s="813"/>
      <c r="HB42" s="813"/>
      <c r="HC42" s="822"/>
      <c r="HD42" s="813"/>
      <c r="HO42" s="813"/>
      <c r="HP42" s="822"/>
      <c r="HQ42" s="813"/>
      <c r="HR42" s="813"/>
      <c r="HS42" s="813"/>
      <c r="HT42" s="813"/>
      <c r="HU42" s="813"/>
      <c r="HV42" s="813"/>
      <c r="HW42" s="813"/>
      <c r="HX42" s="813"/>
      <c r="HY42" s="813"/>
      <c r="HZ42" s="813"/>
      <c r="IA42" s="813"/>
      <c r="IB42" s="813"/>
      <c r="IC42" s="813"/>
      <c r="ID42" s="813"/>
      <c r="IE42" s="822"/>
      <c r="IF42" s="813"/>
      <c r="IG42" s="813"/>
      <c r="IH42" s="813"/>
      <c r="II42" s="813"/>
      <c r="IJ42" s="813"/>
      <c r="IK42" s="813"/>
      <c r="IL42" s="813"/>
      <c r="IM42" s="813"/>
      <c r="IN42" s="813"/>
      <c r="IO42" s="813"/>
      <c r="IP42" s="813"/>
      <c r="IQ42" s="813"/>
      <c r="IR42" s="813"/>
      <c r="IS42" s="822"/>
      <c r="IT42" s="813"/>
      <c r="JR42" s="813"/>
      <c r="JS42" s="822"/>
      <c r="JT42" s="813"/>
      <c r="JU42" s="813"/>
      <c r="JV42" s="813"/>
      <c r="JW42" s="813"/>
      <c r="JX42" s="813"/>
      <c r="JY42" s="813"/>
      <c r="JZ42" s="813"/>
      <c r="KA42" s="813"/>
      <c r="KB42" s="813"/>
      <c r="KC42" s="813"/>
      <c r="KD42" s="813"/>
      <c r="KE42" s="813"/>
      <c r="KF42" s="822"/>
      <c r="KG42" s="813"/>
      <c r="KH42" s="813"/>
      <c r="KI42" s="813"/>
      <c r="KJ42" s="813"/>
      <c r="KK42" s="813"/>
      <c r="KL42" s="813"/>
      <c r="KM42" s="813"/>
      <c r="KN42" s="817"/>
      <c r="KO42" s="817"/>
      <c r="KP42" s="817"/>
      <c r="KQ42" s="817"/>
      <c r="KR42" s="817"/>
      <c r="KS42" s="817"/>
      <c r="KT42" s="813"/>
      <c r="KU42" s="813"/>
      <c r="KV42" s="813"/>
      <c r="KW42" s="822"/>
      <c r="KX42" s="813"/>
      <c r="LU42" s="813"/>
      <c r="LV42" s="822"/>
      <c r="LW42" s="813"/>
      <c r="LX42" s="813"/>
      <c r="LY42" s="813"/>
      <c r="LZ42" s="813"/>
      <c r="MA42" s="813"/>
      <c r="MB42" s="813"/>
      <c r="MC42" s="813"/>
      <c r="MD42" s="813"/>
      <c r="ME42" s="813"/>
      <c r="MF42" s="813"/>
      <c r="MG42" s="813"/>
      <c r="MH42" s="813"/>
      <c r="MI42" s="813"/>
      <c r="MJ42" s="822"/>
      <c r="MK42" s="813"/>
      <c r="ML42" s="813"/>
      <c r="MM42" s="813"/>
      <c r="MN42" s="813"/>
      <c r="MO42" s="813"/>
      <c r="MP42" s="822"/>
      <c r="MQ42" s="813"/>
      <c r="MS42" s="324" t="s">
        <v>258</v>
      </c>
      <c r="MT42" s="324">
        <v>0</v>
      </c>
      <c r="MU42" s="547">
        <v>0</v>
      </c>
      <c r="MY42" s="813"/>
      <c r="MZ42" s="822"/>
      <c r="NA42" s="813"/>
      <c r="NB42" s="813"/>
      <c r="NC42" s="820"/>
      <c r="ND42" s="813"/>
      <c r="NE42" s="813"/>
      <c r="NF42" s="813"/>
      <c r="NG42" s="813"/>
      <c r="NH42" s="813"/>
      <c r="NI42" s="822"/>
      <c r="NJ42" s="813"/>
    </row>
    <row r="43" spans="1:374" x14ac:dyDescent="0.3">
      <c r="A43" s="813"/>
      <c r="B43" s="813"/>
      <c r="C43" s="813"/>
      <c r="D43" s="813"/>
      <c r="E43" s="813"/>
      <c r="F43" s="813"/>
      <c r="G43" s="813"/>
      <c r="H43" s="813"/>
      <c r="I43" s="813"/>
      <c r="J43" s="813"/>
      <c r="K43" s="813"/>
      <c r="L43" s="813"/>
      <c r="M43" s="813"/>
      <c r="N43" s="813"/>
      <c r="O43" s="813"/>
      <c r="P43" s="813"/>
      <c r="Q43" s="813"/>
      <c r="R43" s="813"/>
      <c r="S43" s="813"/>
      <c r="T43" s="822"/>
      <c r="U43" s="813"/>
      <c r="V43" s="813"/>
      <c r="W43" s="813"/>
      <c r="X43" s="813"/>
      <c r="Y43" s="813"/>
      <c r="Z43" s="813"/>
      <c r="AA43" s="813"/>
      <c r="AB43" s="813"/>
      <c r="AC43" s="822"/>
      <c r="AD43" s="813"/>
      <c r="AE43" s="813"/>
      <c r="AF43" s="813"/>
      <c r="AG43" s="813"/>
      <c r="AH43" s="813"/>
      <c r="AI43" s="813"/>
      <c r="AJ43" s="813"/>
      <c r="AK43" s="822"/>
      <c r="AL43" s="813"/>
      <c r="AM43" s="813"/>
      <c r="AN43" s="813"/>
      <c r="AO43" s="813"/>
      <c r="AP43" s="813"/>
      <c r="AQ43" s="813"/>
      <c r="AR43" s="813"/>
      <c r="AS43" s="813"/>
      <c r="AT43" s="813"/>
      <c r="AU43" s="813"/>
      <c r="AV43" s="813"/>
      <c r="AW43" s="813"/>
      <c r="AX43" s="813"/>
      <c r="AY43" s="813"/>
      <c r="AZ43" s="813"/>
      <c r="BA43" s="813"/>
      <c r="BB43" s="813"/>
      <c r="BC43" s="813"/>
      <c r="BD43" s="813"/>
      <c r="BE43" s="813"/>
      <c r="BF43" s="813"/>
      <c r="BG43" s="813"/>
      <c r="BH43" s="813"/>
      <c r="BI43" s="813"/>
      <c r="BJ43" s="813"/>
      <c r="BK43" s="813"/>
      <c r="BL43" s="813"/>
      <c r="BM43" s="813"/>
      <c r="BN43" s="813"/>
      <c r="BO43" s="813"/>
      <c r="BP43" s="813"/>
      <c r="BQ43" s="813"/>
      <c r="BR43" s="813"/>
      <c r="BS43" s="813"/>
      <c r="BT43" s="813"/>
      <c r="BU43" s="813"/>
      <c r="BV43" s="813"/>
      <c r="BW43" s="813"/>
      <c r="BX43" s="813"/>
      <c r="BY43" s="813"/>
      <c r="BZ43" s="813"/>
      <c r="CA43" s="813"/>
      <c r="CB43" s="813"/>
      <c r="CC43" s="813"/>
      <c r="CD43" s="813"/>
      <c r="CE43" s="822"/>
      <c r="CF43" s="813"/>
      <c r="CG43" s="813"/>
      <c r="CH43" s="813"/>
      <c r="CI43" s="813"/>
      <c r="CJ43" s="813"/>
      <c r="CK43" s="813"/>
      <c r="CL43" s="813"/>
      <c r="CM43" s="813"/>
      <c r="CN43" s="813"/>
      <c r="CO43" s="813"/>
      <c r="CP43" s="813"/>
      <c r="CQ43" s="813"/>
      <c r="CR43" s="822"/>
      <c r="CS43" s="813"/>
      <c r="DA43" s="813"/>
      <c r="DB43" s="822"/>
      <c r="DC43" s="813"/>
      <c r="DJ43" s="813"/>
      <c r="DK43" s="822"/>
      <c r="DL43" s="813"/>
      <c r="DM43" s="813"/>
      <c r="DN43" s="815"/>
      <c r="DO43" s="816"/>
      <c r="DP43" s="816"/>
      <c r="DQ43" s="816"/>
      <c r="DR43" s="816"/>
      <c r="DS43" s="813"/>
      <c r="DT43" s="813"/>
      <c r="DU43" s="813"/>
      <c r="DV43" s="813"/>
      <c r="DW43" s="813"/>
      <c r="DX43" s="822"/>
      <c r="DY43" s="813"/>
      <c r="DZ43" s="813"/>
      <c r="EA43" s="813"/>
      <c r="EB43" s="813"/>
      <c r="EC43" s="813"/>
      <c r="ED43" s="813"/>
      <c r="EE43" s="813"/>
      <c r="EF43" s="813"/>
      <c r="EG43" s="813"/>
      <c r="EH43" s="813"/>
      <c r="EI43" s="813"/>
      <c r="EJ43" s="813"/>
      <c r="EK43" s="822"/>
      <c r="EL43" s="813"/>
      <c r="EM43" s="813"/>
      <c r="EN43" s="813"/>
      <c r="EO43" s="813"/>
      <c r="EP43" s="813"/>
      <c r="EQ43" s="813"/>
      <c r="ER43" s="813"/>
      <c r="ES43" s="813"/>
      <c r="ET43" s="813"/>
      <c r="EU43" s="813"/>
      <c r="EV43" s="813"/>
      <c r="EW43" s="813"/>
      <c r="EX43" s="813"/>
      <c r="EY43" s="813"/>
      <c r="EZ43" s="813"/>
      <c r="FA43" s="822"/>
      <c r="FB43" s="813"/>
      <c r="FO43" s="813"/>
      <c r="FP43" s="822"/>
      <c r="FQ43" s="813"/>
      <c r="FR43" s="813"/>
      <c r="FS43" s="813"/>
      <c r="FT43" s="813"/>
      <c r="FU43" s="813"/>
      <c r="FV43" s="813"/>
      <c r="FW43" s="813"/>
      <c r="FX43" s="813"/>
      <c r="FY43" s="813"/>
      <c r="FZ43" s="813"/>
      <c r="GA43" s="813"/>
      <c r="GB43" s="813"/>
      <c r="GC43" s="822"/>
      <c r="GD43" s="813"/>
      <c r="GE43" s="813"/>
      <c r="GF43" s="813"/>
      <c r="GG43" s="813"/>
      <c r="GH43" s="813"/>
      <c r="GI43" s="813"/>
      <c r="GJ43" s="813"/>
      <c r="GK43" s="813"/>
      <c r="GL43" s="813"/>
      <c r="GM43" s="813"/>
      <c r="GN43" s="813"/>
      <c r="GO43" s="813"/>
      <c r="GP43" s="822"/>
      <c r="GQ43" s="813"/>
      <c r="GR43" s="813"/>
      <c r="GS43" s="813"/>
      <c r="GT43" s="813"/>
      <c r="GU43" s="813"/>
      <c r="GV43" s="813"/>
      <c r="GW43" s="813"/>
      <c r="GX43" s="813"/>
      <c r="GY43" s="813"/>
      <c r="GZ43" s="813"/>
      <c r="HA43" s="813"/>
      <c r="HB43" s="813"/>
      <c r="HC43" s="822"/>
      <c r="HD43" s="813"/>
      <c r="HO43" s="813"/>
      <c r="HP43" s="822"/>
      <c r="HQ43" s="813"/>
      <c r="HR43" s="813"/>
      <c r="HS43" s="813"/>
      <c r="HT43" s="813"/>
      <c r="HU43" s="813"/>
      <c r="HV43" s="813"/>
      <c r="HW43" s="813"/>
      <c r="HX43" s="813"/>
      <c r="HY43" s="813"/>
      <c r="HZ43" s="813"/>
      <c r="IA43" s="813"/>
      <c r="IB43" s="813"/>
      <c r="IC43" s="813"/>
      <c r="ID43" s="813"/>
      <c r="IE43" s="822"/>
      <c r="IF43" s="813"/>
      <c r="IG43" s="813"/>
      <c r="IH43" s="813"/>
      <c r="II43" s="813"/>
      <c r="IJ43" s="813"/>
      <c r="IK43" s="813"/>
      <c r="IL43" s="813"/>
      <c r="IM43" s="813"/>
      <c r="IN43" s="813"/>
      <c r="IO43" s="813"/>
      <c r="IP43" s="813"/>
      <c r="IQ43" s="813"/>
      <c r="IR43" s="813"/>
      <c r="IS43" s="822"/>
      <c r="IT43" s="813"/>
      <c r="JR43" s="813"/>
      <c r="JS43" s="822"/>
      <c r="JT43" s="813"/>
      <c r="JU43" s="813"/>
      <c r="JV43" s="813"/>
      <c r="JW43" s="813"/>
      <c r="JX43" s="813"/>
      <c r="JY43" s="813"/>
      <c r="JZ43" s="813"/>
      <c r="KA43" s="813"/>
      <c r="KB43" s="813"/>
      <c r="KC43" s="813"/>
      <c r="KD43" s="813"/>
      <c r="KE43" s="813"/>
      <c r="KF43" s="822"/>
      <c r="KG43" s="813"/>
      <c r="KH43" s="813"/>
      <c r="KI43" s="813"/>
      <c r="KJ43" s="813"/>
      <c r="KK43" s="813"/>
      <c r="KL43" s="813"/>
      <c r="KM43" s="813"/>
      <c r="KN43" s="817"/>
      <c r="KO43" s="817"/>
      <c r="KP43" s="817"/>
      <c r="KQ43" s="817"/>
      <c r="KR43" s="817"/>
      <c r="KS43" s="817"/>
      <c r="KT43" s="813"/>
      <c r="KU43" s="813"/>
      <c r="KV43" s="813"/>
      <c r="KW43" s="822"/>
      <c r="KX43" s="813"/>
      <c r="LU43" s="813"/>
      <c r="LV43" s="822"/>
      <c r="LW43" s="813"/>
      <c r="LX43" s="813"/>
      <c r="LY43" s="813"/>
      <c r="LZ43" s="813"/>
      <c r="MA43" s="813"/>
      <c r="MB43" s="813"/>
      <c r="MC43" s="813"/>
      <c r="MD43" s="813"/>
      <c r="ME43" s="813"/>
      <c r="MF43" s="813"/>
      <c r="MG43" s="813"/>
      <c r="MH43" s="813"/>
      <c r="MI43" s="813"/>
      <c r="MJ43" s="822"/>
      <c r="MK43" s="813"/>
      <c r="ML43" s="813"/>
      <c r="MM43" s="813"/>
      <c r="MN43" s="813"/>
      <c r="MO43" s="813"/>
      <c r="MP43" s="822"/>
      <c r="MQ43" s="813"/>
      <c r="MS43" s="555" t="s">
        <v>261</v>
      </c>
      <c r="MT43" s="6">
        <v>135896305.26672786</v>
      </c>
      <c r="MU43" s="556">
        <v>6.3798796610590847</v>
      </c>
      <c r="MY43" s="813"/>
      <c r="MZ43" s="822"/>
      <c r="NA43" s="813"/>
      <c r="NB43" s="813"/>
      <c r="NC43" s="820"/>
      <c r="ND43" s="813"/>
      <c r="NE43" s="813"/>
      <c r="NF43" s="813"/>
      <c r="NG43" s="813"/>
      <c r="NH43" s="813"/>
      <c r="NI43" s="822"/>
      <c r="NJ43" s="813"/>
    </row>
    <row r="44" spans="1:374" x14ac:dyDescent="0.3">
      <c r="A44" s="813"/>
      <c r="B44" s="813"/>
      <c r="C44" s="813"/>
      <c r="D44" s="813"/>
      <c r="E44" s="813"/>
      <c r="F44" s="813"/>
      <c r="G44" s="813"/>
      <c r="H44" s="813"/>
      <c r="I44" s="813"/>
      <c r="J44" s="813"/>
      <c r="K44" s="813"/>
      <c r="L44" s="813"/>
      <c r="M44" s="813"/>
      <c r="N44" s="813"/>
      <c r="O44" s="813"/>
      <c r="P44" s="813"/>
      <c r="Q44" s="813"/>
      <c r="R44" s="813"/>
      <c r="S44" s="813"/>
      <c r="T44" s="822"/>
      <c r="U44" s="813"/>
      <c r="V44" s="813"/>
      <c r="W44" s="813"/>
      <c r="X44" s="813"/>
      <c r="Y44" s="813"/>
      <c r="Z44" s="813"/>
      <c r="AA44" s="813"/>
      <c r="AB44" s="813"/>
      <c r="AC44" s="822"/>
      <c r="AD44" s="813"/>
      <c r="AE44" s="813"/>
      <c r="AF44" s="813"/>
      <c r="AG44" s="813"/>
      <c r="AH44" s="813"/>
      <c r="AI44" s="813"/>
      <c r="AJ44" s="813"/>
      <c r="AK44" s="822"/>
      <c r="AL44" s="813"/>
      <c r="AM44" s="813"/>
      <c r="AN44" s="813"/>
      <c r="AO44" s="813"/>
      <c r="AP44" s="813"/>
      <c r="AQ44" s="813"/>
      <c r="AR44" s="813"/>
      <c r="AS44" s="813"/>
      <c r="AT44" s="813"/>
      <c r="AU44" s="813"/>
      <c r="AV44" s="813"/>
      <c r="AW44" s="813"/>
      <c r="AX44" s="813"/>
      <c r="AY44" s="813"/>
      <c r="AZ44" s="813"/>
      <c r="BA44" s="813"/>
      <c r="BB44" s="813"/>
      <c r="BC44" s="813"/>
      <c r="BD44" s="813"/>
      <c r="BE44" s="813"/>
      <c r="BF44" s="813"/>
      <c r="BG44" s="813"/>
      <c r="BH44" s="813"/>
      <c r="BI44" s="813"/>
      <c r="BJ44" s="813"/>
      <c r="BK44" s="813"/>
      <c r="BL44" s="813"/>
      <c r="BM44" s="813"/>
      <c r="BN44" s="813"/>
      <c r="BO44" s="813"/>
      <c r="BP44" s="813"/>
      <c r="BQ44" s="813"/>
      <c r="BR44" s="813"/>
      <c r="BS44" s="813"/>
      <c r="BT44" s="813"/>
      <c r="BU44" s="813"/>
      <c r="BV44" s="813"/>
      <c r="BW44" s="813"/>
      <c r="BX44" s="813"/>
      <c r="BY44" s="813"/>
      <c r="BZ44" s="813"/>
      <c r="CA44" s="813"/>
      <c r="CB44" s="813"/>
      <c r="CC44" s="813"/>
      <c r="CD44" s="813"/>
      <c r="CE44" s="822"/>
      <c r="CF44" s="813"/>
      <c r="CQ44" s="813"/>
      <c r="CR44" s="822"/>
      <c r="CS44" s="813"/>
      <c r="DA44" s="813"/>
      <c r="DB44" s="822"/>
      <c r="DC44" s="813"/>
      <c r="DJ44" s="813"/>
      <c r="DK44" s="822"/>
      <c r="DL44" s="813"/>
      <c r="DW44" s="813"/>
      <c r="DX44" s="822"/>
      <c r="DY44" s="813"/>
      <c r="EJ44" s="813"/>
      <c r="EK44" s="822"/>
      <c r="EL44" s="813"/>
      <c r="EZ44" s="813"/>
      <c r="FA44" s="822"/>
      <c r="FB44" s="813"/>
      <c r="FO44" s="813"/>
      <c r="FP44" s="822"/>
      <c r="FQ44" s="813"/>
      <c r="FR44" s="813"/>
      <c r="FS44" s="813"/>
      <c r="FT44" s="813"/>
      <c r="FU44" s="813"/>
      <c r="FV44" s="813"/>
      <c r="FW44" s="813"/>
      <c r="FX44" s="813"/>
      <c r="FY44" s="813"/>
      <c r="FZ44" s="813"/>
      <c r="GA44" s="813"/>
      <c r="GB44" s="813"/>
      <c r="GC44" s="822"/>
      <c r="GD44" s="813"/>
      <c r="GE44" s="813"/>
      <c r="GF44" s="813"/>
      <c r="GG44" s="813"/>
      <c r="GH44" s="813"/>
      <c r="GI44" s="813"/>
      <c r="GJ44" s="813"/>
      <c r="GK44" s="813"/>
      <c r="GL44" s="813"/>
      <c r="GM44" s="813"/>
      <c r="GN44" s="813"/>
      <c r="GO44" s="813"/>
      <c r="GP44" s="822"/>
      <c r="GQ44" s="813"/>
      <c r="HB44" s="813"/>
      <c r="HC44" s="822"/>
      <c r="HD44" s="813"/>
      <c r="HO44" s="813"/>
      <c r="HP44" s="822"/>
      <c r="HQ44" s="813"/>
      <c r="HR44" s="813"/>
      <c r="HS44" s="813"/>
      <c r="HT44" s="813"/>
      <c r="HU44" s="813"/>
      <c r="HV44" s="813"/>
      <c r="HW44" s="813"/>
      <c r="HX44" s="813"/>
      <c r="HY44" s="813"/>
      <c r="HZ44" s="813"/>
      <c r="IA44" s="813"/>
      <c r="IB44" s="813"/>
      <c r="IC44" s="813"/>
      <c r="ID44" s="813"/>
      <c r="IE44" s="822"/>
      <c r="IF44" s="813"/>
      <c r="IR44" s="813"/>
      <c r="IS44" s="822"/>
      <c r="IT44" s="813"/>
      <c r="JR44" s="813"/>
      <c r="JS44" s="822"/>
      <c r="JT44" s="813"/>
      <c r="JU44" s="813"/>
      <c r="JV44" s="813"/>
      <c r="JW44" s="813"/>
      <c r="JX44" s="813"/>
      <c r="JY44" s="813"/>
      <c r="JZ44" s="813"/>
      <c r="KA44" s="813"/>
      <c r="KB44" s="813"/>
      <c r="KC44" s="813"/>
      <c r="KD44" s="813"/>
      <c r="KE44" s="813"/>
      <c r="KF44" s="822"/>
      <c r="KG44" s="813"/>
      <c r="KV44" s="813"/>
      <c r="KW44" s="822"/>
      <c r="KX44" s="813"/>
      <c r="LU44" s="813"/>
      <c r="LV44" s="822"/>
      <c r="LW44" s="813"/>
      <c r="MI44" s="813"/>
      <c r="MJ44" s="822"/>
      <c r="MK44" s="813"/>
      <c r="ML44" s="813"/>
      <c r="MM44" s="813"/>
      <c r="MN44" s="813"/>
      <c r="MO44" s="813"/>
      <c r="MP44" s="822"/>
      <c r="MQ44" s="813"/>
      <c r="MS44" s="352" t="s">
        <v>263</v>
      </c>
      <c r="MT44" s="7">
        <v>4822773.09</v>
      </c>
      <c r="MU44" s="418">
        <v>0.22641316028720113</v>
      </c>
      <c r="MY44" s="813"/>
      <c r="MZ44" s="822"/>
      <c r="NA44" s="813"/>
      <c r="NB44" s="813"/>
      <c r="NC44" s="821"/>
      <c r="ND44" s="813"/>
      <c r="NE44" s="813"/>
      <c r="NF44" s="813"/>
      <c r="NG44" s="813"/>
      <c r="NH44" s="813"/>
      <c r="NI44" s="822"/>
      <c r="NJ44" s="813"/>
    </row>
    <row r="45" spans="1:374" x14ac:dyDescent="0.3">
      <c r="A45" s="813"/>
      <c r="B45" s="813"/>
      <c r="C45" s="813"/>
      <c r="D45" s="813"/>
      <c r="E45" s="813"/>
      <c r="F45" s="813"/>
      <c r="G45" s="813"/>
      <c r="H45" s="813"/>
      <c r="I45" s="813"/>
      <c r="J45" s="813"/>
      <c r="K45" s="813"/>
      <c r="L45" s="813"/>
      <c r="M45" s="813"/>
      <c r="N45" s="813"/>
      <c r="O45" s="813"/>
      <c r="P45" s="813"/>
      <c r="Q45" s="813"/>
      <c r="R45" s="813"/>
      <c r="S45" s="813"/>
      <c r="T45" s="822"/>
      <c r="U45" s="813"/>
      <c r="V45" s="813"/>
      <c r="W45" s="813"/>
      <c r="X45" s="813"/>
      <c r="Y45" s="813"/>
      <c r="Z45" s="813"/>
      <c r="AA45" s="813"/>
      <c r="AB45" s="813"/>
      <c r="AC45" s="822"/>
      <c r="AD45" s="813"/>
      <c r="AE45" s="813"/>
      <c r="AF45" s="813"/>
      <c r="AG45" s="813"/>
      <c r="AH45" s="813"/>
      <c r="AI45" s="813"/>
      <c r="AJ45" s="813"/>
      <c r="AK45" s="822"/>
      <c r="AL45" s="813"/>
      <c r="AM45" s="813"/>
      <c r="AN45" s="813"/>
      <c r="AO45" s="813"/>
      <c r="AP45" s="813"/>
      <c r="AQ45" s="813"/>
      <c r="AR45" s="813"/>
      <c r="AS45" s="813"/>
      <c r="AT45" s="813"/>
      <c r="AU45" s="813"/>
      <c r="AV45" s="813"/>
      <c r="AW45" s="813"/>
      <c r="AX45" s="813"/>
      <c r="AY45" s="813"/>
      <c r="AZ45" s="813"/>
      <c r="BA45" s="813"/>
      <c r="BB45" s="813"/>
      <c r="BC45" s="813"/>
      <c r="BD45" s="813"/>
      <c r="BE45" s="813"/>
      <c r="BF45" s="813"/>
      <c r="BG45" s="813"/>
      <c r="BH45" s="813"/>
      <c r="BI45" s="813"/>
      <c r="BJ45" s="813"/>
      <c r="BK45" s="813"/>
      <c r="BL45" s="813"/>
      <c r="BM45" s="813"/>
      <c r="BN45" s="813"/>
      <c r="BO45" s="813"/>
      <c r="BP45" s="813"/>
      <c r="BQ45" s="813"/>
      <c r="BR45" s="813"/>
      <c r="BS45" s="813"/>
      <c r="BT45" s="813"/>
      <c r="BU45" s="813"/>
      <c r="BV45" s="813"/>
      <c r="BW45" s="813"/>
      <c r="BX45" s="813"/>
      <c r="BY45" s="813"/>
      <c r="BZ45" s="813"/>
      <c r="CA45" s="813"/>
      <c r="CB45" s="813"/>
      <c r="CC45" s="813"/>
      <c r="CD45" s="813"/>
      <c r="CE45" s="822"/>
      <c r="CF45" s="813"/>
      <c r="CQ45" s="813"/>
      <c r="CR45" s="822"/>
      <c r="CS45" s="813"/>
      <c r="DA45" s="813"/>
      <c r="DB45" s="822"/>
      <c r="DC45" s="813"/>
      <c r="DJ45" s="813"/>
      <c r="DK45" s="822"/>
      <c r="DL45" s="813"/>
      <c r="DW45" s="813"/>
      <c r="DX45" s="822"/>
      <c r="DY45" s="813"/>
      <c r="EJ45" s="813"/>
      <c r="EK45" s="822"/>
      <c r="EL45" s="813"/>
      <c r="EZ45" s="813"/>
      <c r="FA45" s="822"/>
      <c r="FB45" s="813"/>
      <c r="FO45" s="813"/>
      <c r="FP45" s="822"/>
      <c r="FQ45" s="813"/>
      <c r="FR45" s="813"/>
      <c r="FS45" s="813"/>
      <c r="FT45" s="813"/>
      <c r="FU45" s="813"/>
      <c r="FV45" s="813"/>
      <c r="FW45" s="813"/>
      <c r="FX45" s="813"/>
      <c r="FY45" s="813"/>
      <c r="FZ45" s="813"/>
      <c r="GA45" s="813"/>
      <c r="GB45" s="813"/>
      <c r="GC45" s="822"/>
      <c r="GD45" s="813"/>
      <c r="GE45" s="813"/>
      <c r="GF45" s="813"/>
      <c r="GG45" s="813"/>
      <c r="GH45" s="813"/>
      <c r="GI45" s="813"/>
      <c r="GJ45" s="813"/>
      <c r="GK45" s="813"/>
      <c r="GL45" s="813"/>
      <c r="GM45" s="813"/>
      <c r="GN45" s="813"/>
      <c r="GO45" s="813"/>
      <c r="GP45" s="822"/>
      <c r="GQ45" s="813"/>
      <c r="HB45" s="813"/>
      <c r="HC45" s="822"/>
      <c r="HD45" s="813"/>
      <c r="HO45" s="813"/>
      <c r="HP45" s="822"/>
      <c r="HQ45" s="813"/>
      <c r="HR45" s="813"/>
      <c r="HS45" s="813"/>
      <c r="HT45" s="813"/>
      <c r="HU45" s="813"/>
      <c r="HV45" s="813"/>
      <c r="HW45" s="813"/>
      <c r="HX45" s="813"/>
      <c r="HY45" s="813"/>
      <c r="HZ45" s="813"/>
      <c r="IA45" s="813"/>
      <c r="IB45" s="813"/>
      <c r="IC45" s="813"/>
      <c r="ID45" s="813"/>
      <c r="IE45" s="822"/>
      <c r="IF45" s="813"/>
      <c r="IR45" s="813"/>
      <c r="IS45" s="822"/>
      <c r="IT45" s="813"/>
      <c r="JR45" s="813"/>
      <c r="JS45" s="822"/>
      <c r="JT45" s="813"/>
      <c r="JU45" s="813"/>
      <c r="JV45" s="813"/>
      <c r="JW45" s="813"/>
      <c r="JX45" s="813"/>
      <c r="JY45" s="813"/>
      <c r="JZ45" s="813"/>
      <c r="KA45" s="813"/>
      <c r="KB45" s="813"/>
      <c r="KC45" s="813"/>
      <c r="KD45" s="813"/>
      <c r="KE45" s="813"/>
      <c r="KF45" s="822"/>
      <c r="KG45" s="813"/>
      <c r="KV45" s="813"/>
      <c r="KW45" s="822"/>
      <c r="KX45" s="813"/>
      <c r="LU45" s="813"/>
      <c r="LV45" s="822"/>
      <c r="LW45" s="813"/>
      <c r="MI45" s="813"/>
      <c r="MJ45" s="822"/>
      <c r="MK45" s="813"/>
      <c r="ML45" s="813"/>
      <c r="MM45" s="813"/>
      <c r="MN45" s="813"/>
      <c r="MO45" s="813"/>
      <c r="MP45" s="822"/>
      <c r="MQ45" s="813"/>
      <c r="MS45" s="555" t="s">
        <v>265</v>
      </c>
      <c r="MT45" s="6">
        <v>131073532.17672786</v>
      </c>
      <c r="MU45" s="556">
        <v>6.1534665007718834</v>
      </c>
      <c r="MY45" s="813"/>
      <c r="MZ45" s="822"/>
      <c r="NA45" s="813"/>
      <c r="NB45" s="813"/>
      <c r="NC45" s="820"/>
      <c r="ND45" s="813"/>
      <c r="NE45" s="813"/>
      <c r="NF45" s="813"/>
      <c r="NG45" s="813"/>
      <c r="NH45" s="813"/>
      <c r="NI45" s="822"/>
      <c r="NJ45" s="813"/>
    </row>
    <row r="46" spans="1:374" x14ac:dyDescent="0.3">
      <c r="A46" s="813"/>
      <c r="B46" s="813"/>
      <c r="C46" s="813"/>
      <c r="D46" s="813"/>
      <c r="E46" s="813"/>
      <c r="F46" s="813"/>
      <c r="G46" s="813"/>
      <c r="H46" s="813"/>
      <c r="I46" s="813"/>
      <c r="J46" s="813"/>
      <c r="K46" s="813"/>
      <c r="L46" s="813"/>
      <c r="M46" s="813"/>
      <c r="N46" s="813"/>
      <c r="O46" s="813"/>
      <c r="P46" s="813"/>
      <c r="Q46" s="813"/>
      <c r="R46" s="813"/>
      <c r="S46" s="813"/>
      <c r="T46" s="822"/>
      <c r="U46" s="813"/>
      <c r="V46" s="813"/>
      <c r="W46" s="813"/>
      <c r="X46" s="813"/>
      <c r="Y46" s="813"/>
      <c r="Z46" s="813"/>
      <c r="AA46" s="813"/>
      <c r="AB46" s="813"/>
      <c r="AC46" s="822"/>
      <c r="AD46" s="813"/>
      <c r="AE46" s="813"/>
      <c r="AF46" s="813"/>
      <c r="AG46" s="813"/>
      <c r="AH46" s="813"/>
      <c r="AI46" s="813"/>
      <c r="AJ46" s="813"/>
      <c r="AK46" s="822"/>
      <c r="AL46" s="813"/>
      <c r="AM46" s="813"/>
      <c r="AN46" s="813"/>
      <c r="AO46" s="813"/>
      <c r="AP46" s="813"/>
      <c r="AQ46" s="813"/>
      <c r="AR46" s="813"/>
      <c r="AS46" s="813"/>
      <c r="AT46" s="813"/>
      <c r="AU46" s="813"/>
      <c r="AV46" s="813"/>
      <c r="AW46" s="813"/>
      <c r="AX46" s="813"/>
      <c r="AY46" s="813"/>
      <c r="AZ46" s="813"/>
      <c r="BA46" s="813"/>
      <c r="BB46" s="813"/>
      <c r="BC46" s="813"/>
      <c r="BD46" s="813"/>
      <c r="BE46" s="813"/>
      <c r="BF46" s="813"/>
      <c r="BG46" s="813"/>
      <c r="BH46" s="813"/>
      <c r="BI46" s="813"/>
      <c r="BJ46" s="813"/>
      <c r="BK46" s="813"/>
      <c r="BL46" s="813"/>
      <c r="BM46" s="813"/>
      <c r="BN46" s="813"/>
      <c r="BO46" s="813"/>
      <c r="BP46" s="813"/>
      <c r="BQ46" s="813"/>
      <c r="BR46" s="813"/>
      <c r="BS46" s="813"/>
      <c r="BT46" s="813"/>
      <c r="BU46" s="813"/>
      <c r="BV46" s="813"/>
      <c r="BW46" s="813"/>
      <c r="BX46" s="813"/>
      <c r="BY46" s="813"/>
      <c r="BZ46" s="813"/>
      <c r="CA46" s="813"/>
      <c r="CB46" s="813"/>
      <c r="CC46" s="813"/>
      <c r="CD46" s="813"/>
      <c r="CE46" s="822"/>
      <c r="CF46" s="813"/>
      <c r="CQ46" s="813"/>
      <c r="CR46" s="822"/>
      <c r="CS46" s="813"/>
      <c r="DA46" s="813"/>
      <c r="DB46" s="822"/>
      <c r="DC46" s="813"/>
      <c r="DJ46" s="813"/>
      <c r="DK46" s="822"/>
      <c r="DL46" s="813"/>
      <c r="DW46" s="813"/>
      <c r="DX46" s="822"/>
      <c r="DY46" s="813"/>
      <c r="EJ46" s="813"/>
      <c r="EK46" s="822"/>
      <c r="EL46" s="813"/>
      <c r="EZ46" s="813"/>
      <c r="FA46" s="822"/>
      <c r="FB46" s="813"/>
      <c r="FO46" s="813"/>
      <c r="FP46" s="822"/>
      <c r="FQ46" s="813"/>
      <c r="FR46" s="813"/>
      <c r="FS46" s="813"/>
      <c r="FT46" s="813"/>
      <c r="FU46" s="813"/>
      <c r="FV46" s="813"/>
      <c r="FW46" s="813"/>
      <c r="FX46" s="813"/>
      <c r="FY46" s="813"/>
      <c r="FZ46" s="813"/>
      <c r="GA46" s="813"/>
      <c r="GB46" s="813"/>
      <c r="GC46" s="822"/>
      <c r="GD46" s="813"/>
      <c r="GE46" s="813"/>
      <c r="GF46" s="813"/>
      <c r="GG46" s="813"/>
      <c r="GH46" s="813"/>
      <c r="GI46" s="813"/>
      <c r="GJ46" s="813"/>
      <c r="GK46" s="813"/>
      <c r="GL46" s="813"/>
      <c r="GM46" s="813"/>
      <c r="GN46" s="813"/>
      <c r="GO46" s="813"/>
      <c r="GP46" s="822"/>
      <c r="GQ46" s="813"/>
      <c r="HB46" s="813"/>
      <c r="HC46" s="822"/>
      <c r="HD46" s="813"/>
      <c r="HO46" s="813"/>
      <c r="HP46" s="822"/>
      <c r="HQ46" s="813"/>
      <c r="HR46" s="813"/>
      <c r="HS46" s="813"/>
      <c r="HT46" s="813"/>
      <c r="HU46" s="813"/>
      <c r="HV46" s="813"/>
      <c r="HW46" s="813"/>
      <c r="HX46" s="813"/>
      <c r="HY46" s="813"/>
      <c r="HZ46" s="813"/>
      <c r="IA46" s="813"/>
      <c r="IB46" s="813"/>
      <c r="IC46" s="813"/>
      <c r="ID46" s="813"/>
      <c r="IE46" s="822"/>
      <c r="IF46" s="813"/>
      <c r="IR46" s="813"/>
      <c r="IS46" s="822"/>
      <c r="IT46" s="813"/>
      <c r="JR46" s="813"/>
      <c r="JS46" s="822"/>
      <c r="JT46" s="813"/>
      <c r="JU46" s="813"/>
      <c r="JV46" s="813"/>
      <c r="JW46" s="813"/>
      <c r="JX46" s="813"/>
      <c r="JY46" s="813"/>
      <c r="JZ46" s="813"/>
      <c r="KA46" s="813"/>
      <c r="KB46" s="813"/>
      <c r="KC46" s="813"/>
      <c r="KD46" s="813"/>
      <c r="KE46" s="813"/>
      <c r="KF46" s="822"/>
      <c r="KG46" s="813"/>
      <c r="KV46" s="813"/>
      <c r="KW46" s="822"/>
      <c r="KX46" s="813"/>
      <c r="LU46" s="813"/>
      <c r="LV46" s="822"/>
      <c r="LW46" s="813"/>
      <c r="MI46" s="813"/>
      <c r="MJ46" s="822"/>
      <c r="MK46" s="813"/>
      <c r="ML46" s="813"/>
      <c r="MM46" s="813"/>
      <c r="MN46" s="813"/>
      <c r="MO46" s="813"/>
      <c r="MP46" s="822"/>
      <c r="MQ46" s="813"/>
      <c r="MS46" s="324" t="s">
        <v>266</v>
      </c>
      <c r="MT46" s="324">
        <v>106708111.01526074</v>
      </c>
      <c r="MU46" s="547">
        <v>5.0095909951348521</v>
      </c>
      <c r="MY46" s="813"/>
      <c r="MZ46" s="822"/>
      <c r="NA46" s="813"/>
      <c r="NB46" s="813"/>
      <c r="NC46" s="821"/>
      <c r="ND46" s="813"/>
      <c r="NE46" s="813"/>
      <c r="NF46" s="813"/>
      <c r="NG46" s="813"/>
      <c r="NH46" s="813"/>
      <c r="NI46" s="822"/>
      <c r="NJ46" s="813"/>
    </row>
    <row r="47" spans="1:374" x14ac:dyDescent="0.3">
      <c r="A47" s="813"/>
      <c r="B47" s="813"/>
      <c r="C47" s="813"/>
      <c r="D47" s="813"/>
      <c r="E47" s="813"/>
      <c r="F47" s="813"/>
      <c r="G47" s="813"/>
      <c r="H47" s="813"/>
      <c r="I47" s="813"/>
      <c r="J47" s="813"/>
      <c r="K47" s="813"/>
      <c r="L47" s="813"/>
      <c r="M47" s="813"/>
      <c r="N47" s="813"/>
      <c r="O47" s="813"/>
      <c r="P47" s="813"/>
      <c r="Q47" s="813"/>
      <c r="R47" s="813"/>
      <c r="S47" s="813"/>
      <c r="T47" s="822"/>
      <c r="U47" s="813"/>
      <c r="V47" s="813"/>
      <c r="W47" s="813"/>
      <c r="X47" s="813"/>
      <c r="Y47" s="813"/>
      <c r="Z47" s="813"/>
      <c r="AA47" s="813"/>
      <c r="AB47" s="813"/>
      <c r="AC47" s="822"/>
      <c r="AD47" s="813"/>
      <c r="AE47" s="813"/>
      <c r="AF47" s="813"/>
      <c r="AG47" s="813"/>
      <c r="AH47" s="813"/>
      <c r="AI47" s="813"/>
      <c r="AJ47" s="813"/>
      <c r="AK47" s="822"/>
      <c r="AL47" s="813"/>
      <c r="AM47" s="813"/>
      <c r="AN47" s="813"/>
      <c r="AO47" s="813"/>
      <c r="AP47" s="813"/>
      <c r="AQ47" s="813"/>
      <c r="AR47" s="813"/>
      <c r="AS47" s="813"/>
      <c r="AT47" s="813"/>
      <c r="AU47" s="813"/>
      <c r="AV47" s="813"/>
      <c r="AW47" s="813"/>
      <c r="AX47" s="813"/>
      <c r="AY47" s="813"/>
      <c r="AZ47" s="813"/>
      <c r="BA47" s="813"/>
      <c r="BB47" s="813"/>
      <c r="BC47" s="813"/>
      <c r="BD47" s="813"/>
      <c r="BE47" s="813"/>
      <c r="BF47" s="813"/>
      <c r="BG47" s="813"/>
      <c r="BH47" s="813"/>
      <c r="BI47" s="813"/>
      <c r="BJ47" s="813"/>
      <c r="BK47" s="813"/>
      <c r="BL47" s="813"/>
      <c r="BM47" s="813"/>
      <c r="BN47" s="813"/>
      <c r="BO47" s="813"/>
      <c r="BP47" s="813"/>
      <c r="BQ47" s="813"/>
      <c r="BR47" s="813"/>
      <c r="BS47" s="813"/>
      <c r="BT47" s="813"/>
      <c r="BU47" s="813"/>
      <c r="BV47" s="813"/>
      <c r="BW47" s="813"/>
      <c r="BX47" s="813"/>
      <c r="BY47" s="813"/>
      <c r="BZ47" s="813"/>
      <c r="CA47" s="813"/>
      <c r="CB47" s="813"/>
      <c r="CC47" s="813"/>
      <c r="CD47" s="813"/>
      <c r="CE47" s="822"/>
      <c r="CF47" s="813"/>
      <c r="CQ47" s="813"/>
      <c r="CR47" s="822"/>
      <c r="CS47" s="813"/>
      <c r="DA47" s="813"/>
      <c r="DB47" s="822"/>
      <c r="DC47" s="813"/>
      <c r="DJ47" s="813"/>
      <c r="DK47" s="822"/>
      <c r="DL47" s="813"/>
      <c r="DW47" s="813"/>
      <c r="DX47" s="822"/>
      <c r="DY47" s="813"/>
      <c r="EJ47" s="813"/>
      <c r="EK47" s="822"/>
      <c r="EL47" s="813"/>
      <c r="EZ47" s="813"/>
      <c r="FA47" s="822"/>
      <c r="FB47" s="813"/>
      <c r="FO47" s="813"/>
      <c r="FP47" s="822"/>
      <c r="FQ47" s="813"/>
      <c r="FR47" s="813"/>
      <c r="FS47" s="813"/>
      <c r="FT47" s="813"/>
      <c r="FU47" s="813"/>
      <c r="FV47" s="813"/>
      <c r="FW47" s="813"/>
      <c r="FX47" s="813"/>
      <c r="FY47" s="813"/>
      <c r="FZ47" s="813"/>
      <c r="GA47" s="813"/>
      <c r="GB47" s="813"/>
      <c r="GC47" s="822"/>
      <c r="GD47" s="813"/>
      <c r="GE47" s="813"/>
      <c r="GF47" s="813"/>
      <c r="GG47" s="813"/>
      <c r="GH47" s="813"/>
      <c r="GI47" s="813"/>
      <c r="GJ47" s="813"/>
      <c r="GK47" s="813"/>
      <c r="GL47" s="813"/>
      <c r="GM47" s="813"/>
      <c r="GN47" s="813"/>
      <c r="GO47" s="813"/>
      <c r="GP47" s="822"/>
      <c r="GQ47" s="813"/>
      <c r="HB47" s="813"/>
      <c r="HC47" s="822"/>
      <c r="HD47" s="813"/>
      <c r="HO47" s="813"/>
      <c r="HP47" s="822"/>
      <c r="HQ47" s="813"/>
      <c r="HR47" s="813"/>
      <c r="HS47" s="813"/>
      <c r="HT47" s="813"/>
      <c r="HU47" s="813"/>
      <c r="HV47" s="813"/>
      <c r="HW47" s="813"/>
      <c r="HX47" s="813"/>
      <c r="HY47" s="813"/>
      <c r="HZ47" s="813"/>
      <c r="IA47" s="813"/>
      <c r="IB47" s="813"/>
      <c r="IC47" s="813"/>
      <c r="ID47" s="813"/>
      <c r="IE47" s="822"/>
      <c r="IF47" s="813"/>
      <c r="IR47" s="813"/>
      <c r="IS47" s="822"/>
      <c r="IT47" s="813"/>
      <c r="JR47" s="813"/>
      <c r="JS47" s="822"/>
      <c r="JT47" s="813"/>
      <c r="JU47" s="813"/>
      <c r="JV47" s="813"/>
      <c r="JW47" s="813"/>
      <c r="JX47" s="813"/>
      <c r="JY47" s="813"/>
      <c r="JZ47" s="813"/>
      <c r="KA47" s="813"/>
      <c r="KB47" s="813"/>
      <c r="KC47" s="813"/>
      <c r="KD47" s="813"/>
      <c r="KE47" s="813"/>
      <c r="KF47" s="822"/>
      <c r="KG47" s="813"/>
      <c r="KV47" s="813"/>
      <c r="KW47" s="822"/>
      <c r="KX47" s="813"/>
      <c r="LU47" s="813"/>
      <c r="LV47" s="822"/>
      <c r="LW47" s="813"/>
      <c r="MI47" s="813"/>
      <c r="MJ47" s="822"/>
      <c r="MK47" s="813"/>
      <c r="ML47" s="813"/>
      <c r="MM47" s="813"/>
      <c r="MN47" s="813"/>
      <c r="MO47" s="813"/>
      <c r="MP47" s="822"/>
      <c r="MQ47" s="813"/>
      <c r="MS47" s="570" t="s">
        <v>268</v>
      </c>
      <c r="MT47" s="570">
        <v>0.29395001172531221</v>
      </c>
      <c r="MU47" s="570"/>
      <c r="MY47" s="813"/>
      <c r="MZ47" s="822"/>
      <c r="NA47" s="813"/>
      <c r="NB47" s="813"/>
      <c r="NC47" s="820"/>
      <c r="ND47" s="813"/>
      <c r="NE47" s="813"/>
      <c r="NF47" s="813"/>
      <c r="NG47" s="813"/>
      <c r="NH47" s="813"/>
      <c r="NI47" s="822"/>
      <c r="NJ47" s="813"/>
    </row>
    <row r="48" spans="1:374" x14ac:dyDescent="0.3">
      <c r="MS48" s="371"/>
      <c r="MT48" s="371"/>
      <c r="MU48" s="371"/>
    </row>
    <row r="49" spans="357:359" x14ac:dyDescent="0.3">
      <c r="MS49" s="578" t="s">
        <v>117</v>
      </c>
      <c r="MT49" s="886">
        <v>2130076310</v>
      </c>
      <c r="MU49" s="886"/>
    </row>
    <row r="51" spans="357:359" x14ac:dyDescent="0.3">
      <c r="MS51" s="853" t="s">
        <v>445</v>
      </c>
      <c r="MT51" s="903">
        <f>MT40-MT28</f>
        <v>-632393.66988024116</v>
      </c>
    </row>
  </sheetData>
  <mergeCells count="111">
    <mergeCell ref="MT35:MU35"/>
    <mergeCell ref="MT49:MU49"/>
    <mergeCell ref="F25:G25"/>
    <mergeCell ref="H25:J25"/>
    <mergeCell ref="K25:M25"/>
    <mergeCell ref="N25:P25"/>
    <mergeCell ref="B31:E32"/>
    <mergeCell ref="MT34:MU34"/>
    <mergeCell ref="MT4:MU4"/>
    <mergeCell ref="MW4:MX4"/>
    <mergeCell ref="AM21:CC21"/>
    <mergeCell ref="BS22:BU22"/>
    <mergeCell ref="BS23:BU23"/>
    <mergeCell ref="F24:G24"/>
    <mergeCell ref="H24:J24"/>
    <mergeCell ref="K24:M24"/>
    <mergeCell ref="N24:P24"/>
    <mergeCell ref="LO3:LP3"/>
    <mergeCell ref="LQ3:LR3"/>
    <mergeCell ref="LS3:LT3"/>
    <mergeCell ref="LZ3:MB3"/>
    <mergeCell ref="MC3:ME3"/>
    <mergeCell ref="MF3:MH3"/>
    <mergeCell ref="LC3:LD3"/>
    <mergeCell ref="LE3:LF3"/>
    <mergeCell ref="LG3:LH3"/>
    <mergeCell ref="LI3:LJ3"/>
    <mergeCell ref="LK3:LL3"/>
    <mergeCell ref="LM3:LN3"/>
    <mergeCell ref="JO3:JQ3"/>
    <mergeCell ref="KL3:KM3"/>
    <mergeCell ref="KN3:KO3"/>
    <mergeCell ref="KP3:KQ3"/>
    <mergeCell ref="KR3:KS3"/>
    <mergeCell ref="KT3:KU3"/>
    <mergeCell ref="JC3:JD3"/>
    <mergeCell ref="JE3:JF3"/>
    <mergeCell ref="JG3:JH3"/>
    <mergeCell ref="JI3:JJ3"/>
    <mergeCell ref="JK3:JL3"/>
    <mergeCell ref="JM3:JN3"/>
    <mergeCell ref="IJ3:IK3"/>
    <mergeCell ref="IL3:IM3"/>
    <mergeCell ref="IN3:IO3"/>
    <mergeCell ref="IP3:IQ3"/>
    <mergeCell ref="IY3:IZ3"/>
    <mergeCell ref="JA3:JB3"/>
    <mergeCell ref="GG3:GJ3"/>
    <mergeCell ref="GK3:GN3"/>
    <mergeCell ref="GT3:GW3"/>
    <mergeCell ref="GX3:HA3"/>
    <mergeCell ref="HG3:HJ3"/>
    <mergeCell ref="HK3:HN3"/>
    <mergeCell ref="ES3:EV3"/>
    <mergeCell ref="EW3:EY3"/>
    <mergeCell ref="FF3:FI3"/>
    <mergeCell ref="FJ3:FN3"/>
    <mergeCell ref="FT3:FW3"/>
    <mergeCell ref="FX3:GA3"/>
    <mergeCell ref="DH3:DI3"/>
    <mergeCell ref="DO3:DR3"/>
    <mergeCell ref="DS3:DV3"/>
    <mergeCell ref="EB3:EE3"/>
    <mergeCell ref="EF3:EI3"/>
    <mergeCell ref="EO3:ER3"/>
    <mergeCell ref="CB3:CC3"/>
    <mergeCell ref="CI3:CL3"/>
    <mergeCell ref="CM3:CP3"/>
    <mergeCell ref="CV3:CW3"/>
    <mergeCell ref="CX3:CZ3"/>
    <mergeCell ref="DF3:DG3"/>
    <mergeCell ref="BG3:BI3"/>
    <mergeCell ref="BK3:BM3"/>
    <mergeCell ref="BO3:BQ3"/>
    <mergeCell ref="BS3:BU3"/>
    <mergeCell ref="BV3:BX3"/>
    <mergeCell ref="BY3:CA3"/>
    <mergeCell ref="NB1:NG2"/>
    <mergeCell ref="F3:G3"/>
    <mergeCell ref="H3:J3"/>
    <mergeCell ref="K3:M3"/>
    <mergeCell ref="N3:P3"/>
    <mergeCell ref="Q3:R3"/>
    <mergeCell ref="AR3:AS3"/>
    <mergeCell ref="AU3:AW3"/>
    <mergeCell ref="AY3:BA3"/>
    <mergeCell ref="BC3:BE3"/>
    <mergeCell ref="JU1:KD2"/>
    <mergeCell ref="KH1:KU2"/>
    <mergeCell ref="KY1:LT2"/>
    <mergeCell ref="LX1:MH2"/>
    <mergeCell ref="ML1:MN2"/>
    <mergeCell ref="MR1:MX2"/>
    <mergeCell ref="GD1:GO1"/>
    <mergeCell ref="GQ1:HB1"/>
    <mergeCell ref="HD1:HO1"/>
    <mergeCell ref="HR1:IC2"/>
    <mergeCell ref="IG1:IQ2"/>
    <mergeCell ref="IU1:JQ1"/>
    <mergeCell ref="DC1:DJ1"/>
    <mergeCell ref="DL1:DW1"/>
    <mergeCell ref="DZ1:EI1"/>
    <mergeCell ref="EM1:EY1"/>
    <mergeCell ref="FB1:FO1"/>
    <mergeCell ref="FQ1:GB1"/>
    <mergeCell ref="A1:R1"/>
    <mergeCell ref="W1:AA1"/>
    <mergeCell ref="AE1:AI1"/>
    <mergeCell ref="AL1:CC1"/>
    <mergeCell ref="CF1:CQ1"/>
    <mergeCell ref="CS1:DA1"/>
  </mergeCells>
  <conditionalFormatting sqref="AL3:CD4">
    <cfRule type="cellIs" dxfId="47" priority="5" operator="lessThan">
      <formula>0</formula>
    </cfRule>
  </conditionalFormatting>
  <conditionalFormatting sqref="AL1:CE1 JT1:JU1 KE1:KH1 KV1:KY1 LU1:LV1 LX1 AL2 AN2:AQ2 BV2:CD2 JT2 KE2:KG2 LU2 KV2:KX27 CE2:CE47 LV2:LV47 JT3:KJ3 KL3 KN3 KP3 LC3:LI3 LK3 LO3:LU3 LA3:LB4 JT4 JV4:KF4 LC4:LU4 KH4:KK27 KG4:KG28 AM5:AQ5 BV5:CC5 CD5:CD24 KY5:KZ27 AL5:AL47 AM6:CC6 KD6:KF26 JT6:KC47 AP7:BS10 BT7:BU11 LO7:LU28 AP11:BN11 BP11:BS11 AP12:BU20 AG19:AI19 AM26:CD47 KM27 KO27 KQ27:KS27 KF27:KF32 KD27:KE47 LW28:MH28 KG29:KL29 KN29:KX29 KZ29:LT29 LX29:MH43 LU29:LU47 LW29:LW47 KZ30:LB30 LD30:LT30 KG30:KG32 KV30:KX32 KH30:KL43 KN30:KU43 KY31:LT33 KF34:KG47 KV34:KX47">
    <cfRule type="cellIs" dxfId="46" priority="24" operator="lessThan">
      <formula>0</formula>
    </cfRule>
  </conditionalFormatting>
  <conditionalFormatting sqref="AM7:AO20">
    <cfRule type="cellIs" dxfId="45" priority="18" operator="lessThan">
      <formula>0</formula>
    </cfRule>
  </conditionalFormatting>
  <conditionalFormatting sqref="AM22:BS23">
    <cfRule type="cellIs" dxfId="44" priority="9" operator="lessThan">
      <formula>0</formula>
    </cfRule>
  </conditionalFormatting>
  <conditionalFormatting sqref="BV7:CC20">
    <cfRule type="cellIs" dxfId="43" priority="3" operator="lessThan">
      <formula>0</formula>
    </cfRule>
  </conditionalFormatting>
  <conditionalFormatting sqref="BY22:CC23">
    <cfRule type="cellIs" dxfId="42" priority="4" operator="lessThan">
      <formula>0</formula>
    </cfRule>
  </conditionalFormatting>
  <conditionalFormatting sqref="HY4 HY6:HY25">
    <cfRule type="cellIs" dxfId="41" priority="23" operator="lessThan">
      <formula>0</formula>
    </cfRule>
  </conditionalFormatting>
  <conditionalFormatting sqref="IW4">
    <cfRule type="cellIs" dxfId="40" priority="21" operator="lessThan">
      <formula>0</formula>
    </cfRule>
  </conditionalFormatting>
  <conditionalFormatting sqref="JT5:KF5">
    <cfRule type="cellIs" dxfId="39" priority="8" operator="lessThan">
      <formula>0</formula>
    </cfRule>
  </conditionalFormatting>
  <conditionalFormatting sqref="KL4:KU26">
    <cfRule type="cellIs" dxfId="38" priority="10" operator="lessThan">
      <formula>0</formula>
    </cfRule>
  </conditionalFormatting>
  <conditionalFormatting sqref="KT3">
    <cfRule type="cellIs" dxfId="37" priority="19" operator="lessThan">
      <formula>0</formula>
    </cfRule>
  </conditionalFormatting>
  <conditionalFormatting sqref="KT28:LN28">
    <cfRule type="cellIs" dxfId="36" priority="7" operator="lessThan">
      <formula>0</formula>
    </cfRule>
  </conditionalFormatting>
  <conditionalFormatting sqref="KU27">
    <cfRule type="cellIs" dxfId="35" priority="11" operator="lessThan">
      <formula>0</formula>
    </cfRule>
  </conditionalFormatting>
  <conditionalFormatting sqref="KY3:KZ3 KZ4">
    <cfRule type="cellIs" dxfId="34" priority="20" operator="lessThan">
      <formula>0</formula>
    </cfRule>
  </conditionalFormatting>
  <conditionalFormatting sqref="LA7:LN27">
    <cfRule type="cellIs" dxfId="33" priority="6" operator="lessThan">
      <formula>0</formula>
    </cfRule>
  </conditionalFormatting>
  <conditionalFormatting sqref="LA5:LU6">
    <cfRule type="cellIs" dxfId="32" priority="22" operator="lessThan">
      <formula>0</formula>
    </cfRule>
  </conditionalFormatting>
  <conditionalFormatting sqref="LZ3:LZ4">
    <cfRule type="cellIs" dxfId="31" priority="17" operator="lessThan">
      <formula>0</formula>
    </cfRule>
  </conditionalFormatting>
  <conditionalFormatting sqref="MA4:MB4">
    <cfRule type="cellIs" dxfId="30" priority="16" operator="lessThan">
      <formula>0</formula>
    </cfRule>
  </conditionalFormatting>
  <conditionalFormatting sqref="MC3:MC4">
    <cfRule type="cellIs" dxfId="29" priority="15" operator="lessThan">
      <formula>0</formula>
    </cfRule>
  </conditionalFormatting>
  <conditionalFormatting sqref="MD4:ME4">
    <cfRule type="cellIs" dxfId="28" priority="14" operator="lessThan">
      <formula>0</formula>
    </cfRule>
  </conditionalFormatting>
  <conditionalFormatting sqref="MF3:MF4">
    <cfRule type="cellIs" dxfId="27" priority="13" operator="lessThan">
      <formula>0</formula>
    </cfRule>
  </conditionalFormatting>
  <conditionalFormatting sqref="MG4:MH4">
    <cfRule type="cellIs" dxfId="26" priority="12" operator="lessThan">
      <formula>0</formula>
    </cfRule>
  </conditionalFormatting>
  <conditionalFormatting sqref="ML1">
    <cfRule type="cellIs" dxfId="25" priority="2" operator="lessThan">
      <formula>0</formula>
    </cfRule>
  </conditionalFormatting>
  <conditionalFormatting sqref="ML4:MN4">
    <cfRule type="cellIs" dxfId="24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7899-B240-434B-8A96-0DFD9EE7BDAF}">
  <sheetPr>
    <tabColor theme="3"/>
  </sheetPr>
  <dimension ref="A1:KA46"/>
  <sheetViews>
    <sheetView zoomScale="85" zoomScaleNormal="85" workbookViewId="0">
      <selection sqref="A1:R1"/>
    </sheetView>
  </sheetViews>
  <sheetFormatPr defaultColWidth="9" defaultRowHeight="16.5" x14ac:dyDescent="0.3"/>
  <cols>
    <col min="1" max="1" width="4.125" style="1" customWidth="1"/>
    <col min="2" max="2" width="34.5" style="1" customWidth="1"/>
    <col min="3" max="3" width="21.875" style="1" bestFit="1" customWidth="1"/>
    <col min="4" max="4" width="12.625" style="1" customWidth="1"/>
    <col min="5" max="5" width="13.125" style="1" customWidth="1"/>
    <col min="6" max="6" width="3.625" style="1" customWidth="1"/>
    <col min="7" max="7" width="3.625" style="597" customWidth="1"/>
    <col min="8" max="9" width="3.625" style="1" customWidth="1"/>
    <col min="10" max="10" width="8.625" style="1" customWidth="1"/>
    <col min="11" max="11" width="33" style="1" customWidth="1"/>
    <col min="12" max="12" width="17.625" style="1" bestFit="1" customWidth="1"/>
    <col min="13" max="15" width="12.625" style="1" customWidth="1"/>
    <col min="16" max="16" width="15.5" style="1" customWidth="1"/>
    <col min="17" max="17" width="13.125" style="1" customWidth="1"/>
    <col min="18" max="18" width="3.625" style="1" customWidth="1"/>
    <col min="19" max="19" width="3.625" style="597" customWidth="1"/>
    <col min="20" max="21" width="3.625" style="1" customWidth="1"/>
    <col min="22" max="22" width="8.625" style="1" customWidth="1"/>
    <col min="23" max="23" width="30.625" style="1" bestFit="1" customWidth="1"/>
    <col min="24" max="24" width="16" style="1" customWidth="1"/>
    <col min="25" max="25" width="10" style="1" customWidth="1"/>
    <col min="26" max="26" width="3.625" style="1" customWidth="1"/>
    <col min="27" max="27" width="3.625" style="597" customWidth="1"/>
    <col min="28" max="28" width="3.625" style="1" customWidth="1"/>
    <col min="29" max="30" width="8.625" style="1" customWidth="1"/>
    <col min="31" max="31" width="33.5" style="1" customWidth="1"/>
    <col min="32" max="32" width="14.5" style="1" customWidth="1"/>
    <col min="33" max="33" width="3.5" style="1" customWidth="1"/>
    <col min="34" max="34" width="3.625" style="597" customWidth="1"/>
    <col min="35" max="36" width="3.625" style="1" customWidth="1"/>
    <col min="37" max="37" width="57.125" style="1" customWidth="1"/>
    <col min="38" max="38" width="11.625" style="1" customWidth="1"/>
    <col min="39" max="39" width="3.625" style="1" customWidth="1"/>
    <col min="40" max="40" width="3.625" style="597" customWidth="1"/>
    <col min="41" max="42" width="3.625" style="1" customWidth="1"/>
    <col min="43" max="43" width="8.625" style="1" customWidth="1"/>
    <col min="44" max="44" width="30.625" style="1" bestFit="1" customWidth="1"/>
    <col min="45" max="45" width="14.5" style="1" customWidth="1"/>
    <col min="46" max="46" width="17.625" style="1" bestFit="1" customWidth="1"/>
    <col min="47" max="47" width="19.625" style="1" customWidth="1"/>
    <col min="48" max="48" width="15" style="1" customWidth="1"/>
    <col min="49" max="49" width="9.75" style="1" bestFit="1" customWidth="1"/>
    <col min="50" max="50" width="17.125" style="1" customWidth="1"/>
    <col min="51" max="52" width="0" style="1" hidden="1" customWidth="1"/>
    <col min="53" max="53" width="3.625" style="1" customWidth="1"/>
    <col min="54" max="54" width="3.625" style="597" customWidth="1"/>
    <col min="55" max="55" width="3.625" style="1" customWidth="1"/>
    <col min="56" max="56" width="4.125" style="1" bestFit="1" customWidth="1"/>
    <col min="57" max="57" width="31.625" style="1" bestFit="1" customWidth="1"/>
    <col min="58" max="58" width="11.625" style="1" bestFit="1" customWidth="1"/>
    <col min="59" max="59" width="13.125" style="1" bestFit="1" customWidth="1"/>
    <col min="60" max="60" width="3.625" style="1" customWidth="1"/>
    <col min="61" max="61" width="3.625" style="597" customWidth="1"/>
    <col min="62" max="63" width="3.625" style="1" customWidth="1"/>
    <col min="64" max="64" width="8.625" style="1" customWidth="1"/>
    <col min="65" max="65" width="33.625" style="1" customWidth="1"/>
    <col min="66" max="66" width="13.125" style="1" customWidth="1"/>
    <col min="67" max="67" width="18" style="1" customWidth="1"/>
    <col min="68" max="69" width="14.625" style="1" customWidth="1"/>
    <col min="70" max="70" width="15.5" style="1" bestFit="1" customWidth="1"/>
    <col min="71" max="71" width="14.625" style="1" customWidth="1"/>
    <col min="72" max="72" width="3.625" style="1" customWidth="1"/>
    <col min="73" max="73" width="3.625" style="597" customWidth="1"/>
    <col min="74" max="74" width="3.625" style="1" customWidth="1"/>
    <col min="75" max="75" width="4.375" style="1" customWidth="1"/>
    <col min="76" max="76" width="15.5" style="1" bestFit="1" customWidth="1"/>
    <col min="77" max="77" width="12.625" style="1" customWidth="1"/>
    <col min="78" max="78" width="15.5" style="1" bestFit="1" customWidth="1"/>
    <col min="79" max="82" width="13.625" style="1" customWidth="1"/>
    <col min="83" max="83" width="3.625" style="1" customWidth="1"/>
    <col min="84" max="84" width="3.625" style="597" customWidth="1"/>
    <col min="85" max="86" width="3.625" style="1" customWidth="1"/>
    <col min="87" max="87" width="8.625" style="1" customWidth="1"/>
    <col min="88" max="88" width="31.125" style="1" customWidth="1"/>
    <col min="89" max="92" width="14.125" style="1" customWidth="1"/>
    <col min="93" max="93" width="15.5" style="1" bestFit="1" customWidth="1"/>
    <col min="94" max="95" width="14.125" style="1" customWidth="1"/>
    <col min="96" max="96" width="3.625" style="1" customWidth="1"/>
    <col min="97" max="97" width="3.625" style="597" customWidth="1"/>
    <col min="98" max="98" width="3.625" style="1" customWidth="1"/>
    <col min="99" max="99" width="4.25" style="1" customWidth="1"/>
    <col min="100" max="100" width="24.25" style="1" bestFit="1" customWidth="1"/>
    <col min="101" max="104" width="11.5" style="1" customWidth="1"/>
    <col min="105" max="105" width="13.625" style="1" bestFit="1" customWidth="1"/>
    <col min="106" max="107" width="14.25" style="1" bestFit="1" customWidth="1"/>
    <col min="108" max="108" width="3.625" style="1" customWidth="1"/>
    <col min="109" max="109" width="3.625" style="597" customWidth="1"/>
    <col min="110" max="111" width="3.625" style="1" customWidth="1"/>
    <col min="112" max="112" width="8.625" style="1" customWidth="1"/>
    <col min="113" max="113" width="30.125" style="1" customWidth="1"/>
    <col min="114" max="114" width="11.625" style="1" customWidth="1"/>
    <col min="115" max="115" width="13.625" style="1" customWidth="1"/>
    <col min="116" max="116" width="14.5" style="1" customWidth="1"/>
    <col min="117" max="117" width="13.625" style="1" customWidth="1"/>
    <col min="118" max="118" width="11.625" style="1" customWidth="1"/>
    <col min="119" max="119" width="13.625" style="1" customWidth="1"/>
    <col min="120" max="120" width="14.625" style="1" customWidth="1"/>
    <col min="121" max="121" width="11.625" style="1" customWidth="1"/>
    <col min="122" max="122" width="13.5" style="1" customWidth="1"/>
    <col min="123" max="123" width="3.625" style="1" customWidth="1"/>
    <col min="124" max="124" width="3.625" style="597" customWidth="1"/>
    <col min="125" max="126" width="3.625" style="1" customWidth="1"/>
    <col min="127" max="127" width="8.625" style="1" customWidth="1"/>
    <col min="128" max="128" width="33.125" style="1" customWidth="1"/>
    <col min="129" max="129" width="14.625" style="1" customWidth="1"/>
    <col min="130" max="130" width="13.75" style="1" bestFit="1" customWidth="1"/>
    <col min="131" max="131" width="13.5" style="1" customWidth="1"/>
    <col min="132" max="132" width="3.625" style="1" customWidth="1"/>
    <col min="133" max="133" width="3.625" style="597" customWidth="1"/>
    <col min="134" max="134" width="3.625" style="1" customWidth="1"/>
    <col min="135" max="135" width="4.125" style="1" customWidth="1"/>
    <col min="136" max="136" width="12.625" style="1" customWidth="1"/>
    <col min="137" max="137" width="13.625" style="1" bestFit="1" customWidth="1"/>
    <col min="138" max="138" width="11.5" style="1" customWidth="1"/>
    <col min="139" max="139" width="13.625" style="1" bestFit="1" customWidth="1"/>
    <col min="140" max="140" width="3.625" style="1" customWidth="1"/>
    <col min="141" max="141" width="3.625" style="597" customWidth="1"/>
    <col min="142" max="143" width="3.625" style="1" customWidth="1"/>
    <col min="144" max="144" width="8.625" style="1" customWidth="1"/>
    <col min="145" max="145" width="30.125" style="1" customWidth="1"/>
    <col min="146" max="146" width="12.625" style="1" customWidth="1"/>
    <col min="147" max="147" width="13.625" style="1" bestFit="1" customWidth="1"/>
    <col min="148" max="150" width="12.625" style="1" customWidth="1"/>
    <col min="151" max="151" width="14.25" style="1" bestFit="1" customWidth="1"/>
    <col min="152" max="152" width="13.625" style="1" customWidth="1"/>
    <col min="153" max="154" width="12.625" style="1" customWidth="1"/>
    <col min="155" max="155" width="3.625" style="1" customWidth="1"/>
    <col min="156" max="156" width="3.625" style="597" customWidth="1"/>
    <col min="157" max="157" width="3.625" style="1" customWidth="1"/>
    <col min="158" max="158" width="4.75" style="1" customWidth="1"/>
    <col min="159" max="159" width="29.125" style="1" customWidth="1"/>
    <col min="160" max="160" width="18.625" style="1" customWidth="1"/>
    <col min="161" max="161" width="3.625" style="1" customWidth="1"/>
    <col min="162" max="162" width="3.625" style="597" customWidth="1"/>
    <col min="163" max="164" width="3.625" style="1" customWidth="1"/>
    <col min="165" max="165" width="10" style="1" customWidth="1"/>
    <col min="166" max="166" width="35" style="1" customWidth="1"/>
    <col min="167" max="167" width="10.625" style="1" customWidth="1"/>
    <col min="168" max="168" width="17.625" style="1" customWidth="1"/>
    <col min="169" max="169" width="13.625" style="1" customWidth="1"/>
    <col min="170" max="170" width="3.625" style="1" customWidth="1"/>
    <col min="171" max="171" width="3.625" style="597" customWidth="1"/>
    <col min="172" max="172" width="3.375" style="1" customWidth="1"/>
    <col min="173" max="173" width="4.25" style="1" bestFit="1" customWidth="1"/>
    <col min="174" max="174" width="8.625" style="1" customWidth="1"/>
    <col min="175" max="175" width="33" style="1" customWidth="1"/>
    <col min="176" max="176" width="15.125" style="1" bestFit="1" customWidth="1"/>
    <col min="177" max="178" width="15.5" style="1" bestFit="1" customWidth="1"/>
    <col min="179" max="179" width="13.625" style="1" bestFit="1" customWidth="1"/>
    <col min="180" max="180" width="14.25" style="1" bestFit="1" customWidth="1"/>
    <col min="181" max="181" width="14.125" style="1" bestFit="1" customWidth="1"/>
    <col min="182" max="182" width="14.625" style="1" bestFit="1" customWidth="1"/>
    <col min="183" max="183" width="15.625" style="1" bestFit="1" customWidth="1"/>
    <col min="184" max="184" width="13.5" style="1" customWidth="1"/>
    <col min="185" max="185" width="2.625" style="1" customWidth="1"/>
    <col min="186" max="186" width="3.625" style="597" customWidth="1"/>
    <col min="187" max="187" width="3.625" style="1" customWidth="1"/>
    <col min="188" max="188" width="4.25" style="1" bestFit="1" customWidth="1"/>
    <col min="189" max="189" width="8.625" style="1" customWidth="1"/>
    <col min="190" max="190" width="33" style="1" customWidth="1"/>
    <col min="191" max="198" width="14.5" style="1" customWidth="1"/>
    <col min="199" max="199" width="17.625" style="1" bestFit="1" customWidth="1"/>
    <col min="200" max="200" width="4.125" style="1" customWidth="1"/>
    <col min="201" max="201" width="3.625" style="597" customWidth="1"/>
    <col min="202" max="203" width="3.625" style="1" customWidth="1"/>
    <col min="204" max="204" width="8.625" style="1" customWidth="1"/>
    <col min="205" max="205" width="30.5" style="1" customWidth="1"/>
    <col min="206" max="206" width="14.125" style="1" customWidth="1"/>
    <col min="207" max="207" width="15.625" style="1" bestFit="1" customWidth="1"/>
    <col min="208" max="208" width="17.625" style="1" customWidth="1"/>
    <col min="209" max="209" width="13.625" style="1" customWidth="1"/>
    <col min="210" max="210" width="15.625" style="1" bestFit="1" customWidth="1"/>
    <col min="211" max="211" width="13.625" style="1" customWidth="1"/>
    <col min="212" max="212" width="2.625" style="1" customWidth="1"/>
    <col min="213" max="213" width="3.625" style="597" customWidth="1"/>
    <col min="214" max="214" width="3.625" style="1" customWidth="1"/>
    <col min="215" max="216" width="13.625" style="1" customWidth="1"/>
    <col min="217" max="217" width="15.5" style="1" bestFit="1" customWidth="1"/>
    <col min="218" max="218" width="13.625" style="1" customWidth="1"/>
    <col min="219" max="219" width="15.5" style="1" bestFit="1" customWidth="1"/>
    <col min="220" max="220" width="9.625" style="1" customWidth="1"/>
    <col min="221" max="221" width="2.625" style="1" customWidth="1"/>
    <col min="222" max="222" width="3.625" style="597" customWidth="1"/>
    <col min="223" max="223" width="3.625" style="1" customWidth="1"/>
    <col min="224" max="224" width="8.5" style="1" customWidth="1"/>
    <col min="225" max="225" width="8.625" style="1" customWidth="1"/>
    <col min="226" max="226" width="28.75" style="1" bestFit="1" customWidth="1"/>
    <col min="227" max="227" width="17.625" style="1" bestFit="1" customWidth="1"/>
    <col min="228" max="228" width="19.25" style="1" bestFit="1" customWidth="1"/>
    <col min="229" max="229" width="16.625" style="1" customWidth="1"/>
    <col min="230" max="230" width="10.125" style="1" customWidth="1"/>
    <col min="231" max="231" width="9.625" style="1" customWidth="1"/>
    <col min="232" max="232" width="14.5" style="1" customWidth="1"/>
    <col min="233" max="233" width="3.625" style="1" customWidth="1"/>
    <col min="234" max="234" width="3.625" style="597" customWidth="1"/>
    <col min="235" max="235" width="3.625" style="1" customWidth="1"/>
    <col min="236" max="236" width="13.5" style="1" bestFit="1" customWidth="1"/>
    <col min="237" max="237" width="14.625" style="1" bestFit="1" customWidth="1"/>
    <col min="238" max="238" width="15" style="1" bestFit="1" customWidth="1"/>
    <col min="239" max="239" width="9.125" style="1" bestFit="1" customWidth="1"/>
    <col min="240" max="240" width="23" style="1" bestFit="1" customWidth="1"/>
    <col min="241" max="241" width="12.625" style="1" bestFit="1" customWidth="1"/>
    <col min="242" max="243" width="12.125" style="1" bestFit="1" customWidth="1"/>
    <col min="244" max="244" width="8.625" style="1" bestFit="1" customWidth="1"/>
    <col min="245" max="245" width="10.625" style="1" bestFit="1" customWidth="1"/>
    <col min="246" max="246" width="12.125" style="1" bestFit="1" customWidth="1"/>
    <col min="247" max="247" width="3.625" style="597" customWidth="1"/>
    <col min="248" max="248" width="12.625" style="1" bestFit="1" customWidth="1"/>
    <col min="249" max="249" width="4.125" style="1" bestFit="1" customWidth="1"/>
    <col min="250" max="250" width="11.125" style="1" customWidth="1"/>
    <col min="251" max="251" width="28.75" style="1" bestFit="1" customWidth="1"/>
    <col min="252" max="252" width="16.625" style="1" bestFit="1" customWidth="1"/>
    <col min="253" max="253" width="18.125" style="1" bestFit="1" customWidth="1"/>
    <col min="254" max="254" width="13.25" style="1" bestFit="1" customWidth="1"/>
    <col min="255" max="255" width="15.125" style="1" bestFit="1" customWidth="1"/>
    <col min="256" max="256" width="16.625" style="1" bestFit="1" customWidth="1"/>
    <col min="257" max="257" width="15.125" style="1" bestFit="1" customWidth="1"/>
    <col min="258" max="258" width="17.25" style="1" bestFit="1" customWidth="1"/>
    <col min="259" max="259" width="14" style="1" bestFit="1" customWidth="1"/>
    <col min="260" max="260" width="13.25" style="1" bestFit="1" customWidth="1"/>
    <col min="261" max="261" width="16.625" style="1" bestFit="1" customWidth="1"/>
    <col min="262" max="262" width="10.75" style="1" customWidth="1"/>
    <col min="263" max="263" width="9" style="1"/>
    <col min="264" max="264" width="3.625" style="597" customWidth="1"/>
    <col min="265" max="265" width="9" style="1"/>
    <col min="266" max="266" width="10.25" style="1" bestFit="1" customWidth="1"/>
    <col min="267" max="267" width="8.75" style="1" bestFit="1" customWidth="1"/>
    <col min="268" max="268" width="29.625" style="1" customWidth="1"/>
    <col min="269" max="269" width="17.625" style="1" bestFit="1" customWidth="1"/>
    <col min="270" max="270" width="17.875" style="1" customWidth="1"/>
    <col min="271" max="271" width="13.875" style="1" customWidth="1"/>
    <col min="272" max="272" width="7.75" style="1" bestFit="1" customWidth="1"/>
    <col min="273" max="273" width="9.75" style="1" bestFit="1" customWidth="1"/>
    <col min="274" max="276" width="9" style="1"/>
    <col min="277" max="277" width="3.625" style="597" customWidth="1"/>
    <col min="278" max="278" width="9" style="1"/>
    <col min="279" max="279" width="15.25" style="1" customWidth="1"/>
    <col min="280" max="280" width="12.625" style="1" customWidth="1"/>
    <col min="281" max="281" width="11.125" style="1" bestFit="1" customWidth="1"/>
    <col min="282" max="283" width="9" style="1"/>
    <col min="284" max="284" width="18.75" style="1" customWidth="1"/>
    <col min="285" max="286" width="9" style="1"/>
    <col min="287" max="287" width="12.25" style="1" bestFit="1" customWidth="1"/>
    <col min="288" max="16384" width="9" style="1"/>
  </cols>
  <sheetData>
    <row r="1" spans="1:287" x14ac:dyDescent="0.3">
      <c r="A1" s="896" t="s">
        <v>272</v>
      </c>
      <c r="B1" s="896"/>
      <c r="C1" s="896"/>
      <c r="D1" s="896"/>
      <c r="E1" s="896"/>
      <c r="F1" s="598"/>
      <c r="G1" s="599"/>
      <c r="H1" s="598"/>
      <c r="I1" s="897" t="s">
        <v>273</v>
      </c>
      <c r="J1" s="897"/>
      <c r="K1" s="897"/>
      <c r="L1" s="897"/>
      <c r="M1" s="897"/>
      <c r="N1" s="897"/>
      <c r="O1" s="897"/>
      <c r="P1" s="897"/>
      <c r="Q1" s="897"/>
      <c r="R1" s="598"/>
      <c r="S1" s="599"/>
      <c r="T1" s="598"/>
      <c r="U1" s="897" t="s">
        <v>274</v>
      </c>
      <c r="V1" s="897"/>
      <c r="W1" s="897"/>
      <c r="X1" s="897"/>
      <c r="Y1" s="897"/>
      <c r="Z1" s="598"/>
      <c r="AA1" s="599"/>
      <c r="AB1" s="598"/>
      <c r="AC1" s="896" t="s">
        <v>275</v>
      </c>
      <c r="AD1" s="896"/>
      <c r="AE1" s="896"/>
      <c r="AF1" s="896"/>
      <c r="AG1" s="600"/>
      <c r="AH1" s="599"/>
      <c r="AI1" s="598"/>
      <c r="AJ1" s="898" t="s">
        <v>276</v>
      </c>
      <c r="AK1" s="898"/>
      <c r="AL1" s="898"/>
      <c r="AM1" s="191"/>
      <c r="AN1" s="601"/>
      <c r="AO1" s="191"/>
      <c r="AP1" s="899" t="s">
        <v>277</v>
      </c>
      <c r="AQ1" s="899"/>
      <c r="AR1" s="899"/>
      <c r="AS1" s="899"/>
      <c r="AT1" s="899"/>
      <c r="AU1" s="899"/>
      <c r="AV1" s="899"/>
      <c r="AW1" s="899"/>
      <c r="AX1" s="899"/>
      <c r="AY1" s="899"/>
      <c r="AZ1" s="899"/>
      <c r="BA1" s="598"/>
      <c r="BB1" s="599"/>
      <c r="BC1" s="598"/>
      <c r="BD1" s="898" t="s">
        <v>278</v>
      </c>
      <c r="BE1" s="898"/>
      <c r="BF1" s="898"/>
      <c r="BG1" s="898"/>
      <c r="BH1" s="598"/>
      <c r="BI1" s="599"/>
      <c r="BJ1" s="598"/>
      <c r="BK1" s="900" t="s">
        <v>279</v>
      </c>
      <c r="BL1" s="900"/>
      <c r="BM1" s="900"/>
      <c r="BN1" s="900"/>
      <c r="BO1" s="900"/>
      <c r="BP1" s="900"/>
      <c r="BQ1" s="900"/>
      <c r="BR1" s="900"/>
      <c r="BS1" s="900"/>
      <c r="BT1" s="598"/>
      <c r="BU1" s="599"/>
      <c r="BV1" s="598"/>
      <c r="BW1" s="897" t="s">
        <v>280</v>
      </c>
      <c r="BX1" s="897"/>
      <c r="BY1" s="897"/>
      <c r="BZ1" s="897"/>
      <c r="CA1" s="897"/>
      <c r="CB1" s="897"/>
      <c r="CC1" s="897"/>
      <c r="CD1" s="897"/>
      <c r="CE1" s="598"/>
      <c r="CF1" s="599"/>
      <c r="CG1" s="598"/>
      <c r="CH1" s="897" t="s">
        <v>281</v>
      </c>
      <c r="CI1" s="897"/>
      <c r="CJ1" s="897"/>
      <c r="CK1" s="897"/>
      <c r="CL1" s="897"/>
      <c r="CM1" s="897"/>
      <c r="CN1" s="897"/>
      <c r="CO1" s="897"/>
      <c r="CP1" s="897"/>
      <c r="CQ1" s="897"/>
      <c r="CR1" s="598"/>
      <c r="CS1" s="599"/>
      <c r="CT1" s="598"/>
      <c r="CU1" s="897" t="s">
        <v>282</v>
      </c>
      <c r="CV1" s="897"/>
      <c r="CW1" s="897"/>
      <c r="CX1" s="897"/>
      <c r="CY1" s="897"/>
      <c r="CZ1" s="897"/>
      <c r="DA1" s="897"/>
      <c r="DB1" s="897"/>
      <c r="DC1" s="897"/>
      <c r="DD1" s="598"/>
      <c r="DE1" s="599"/>
      <c r="DF1" s="598"/>
      <c r="DG1" s="895" t="s">
        <v>283</v>
      </c>
      <c r="DH1" s="895"/>
      <c r="DI1" s="895"/>
      <c r="DJ1" s="895"/>
      <c r="DK1" s="895"/>
      <c r="DL1" s="895"/>
      <c r="DM1" s="895"/>
      <c r="DN1" s="895"/>
      <c r="DO1" s="895"/>
      <c r="DP1" s="895"/>
      <c r="DQ1" s="895"/>
      <c r="DR1" s="895"/>
      <c r="DS1" s="598"/>
      <c r="DT1" s="599"/>
      <c r="DU1" s="598"/>
      <c r="DV1" s="895" t="s">
        <v>284</v>
      </c>
      <c r="DW1" s="895"/>
      <c r="DX1" s="895"/>
      <c r="DY1" s="895"/>
      <c r="DZ1" s="895"/>
      <c r="EA1" s="895"/>
      <c r="EB1" s="598"/>
      <c r="EC1" s="599"/>
      <c r="ED1" s="598"/>
      <c r="EE1" s="896" t="s">
        <v>285</v>
      </c>
      <c r="EF1" s="896"/>
      <c r="EG1" s="896"/>
      <c r="EH1" s="896"/>
      <c r="EI1" s="896"/>
      <c r="EJ1" s="598"/>
      <c r="EK1" s="599"/>
      <c r="EL1" s="598"/>
      <c r="EM1" s="895" t="s">
        <v>286</v>
      </c>
      <c r="EN1" s="895"/>
      <c r="EO1" s="895"/>
      <c r="EP1" s="895"/>
      <c r="EQ1" s="895"/>
      <c r="ER1" s="895"/>
      <c r="ES1" s="895"/>
      <c r="ET1" s="895"/>
      <c r="EU1" s="895"/>
      <c r="EV1" s="895"/>
      <c r="EW1" s="895"/>
      <c r="EX1" s="895"/>
      <c r="EY1" s="598"/>
      <c r="EZ1" s="599"/>
      <c r="FA1" s="598"/>
      <c r="FB1" s="896" t="s">
        <v>287</v>
      </c>
      <c r="FC1" s="896"/>
      <c r="FD1" s="896"/>
      <c r="FE1" s="598"/>
      <c r="FF1" s="599"/>
      <c r="FG1" s="598"/>
      <c r="FH1" s="895" t="s">
        <v>288</v>
      </c>
      <c r="FI1" s="895"/>
      <c r="FJ1" s="895"/>
      <c r="FK1" s="895"/>
      <c r="FL1" s="895"/>
      <c r="FM1" s="895"/>
      <c r="FN1" s="598"/>
      <c r="FO1" s="601"/>
      <c r="FP1" s="191"/>
      <c r="FQ1" s="897" t="s">
        <v>289</v>
      </c>
      <c r="FR1" s="897"/>
      <c r="FS1" s="897"/>
      <c r="FT1" s="897"/>
      <c r="FU1" s="897"/>
      <c r="FV1" s="897"/>
      <c r="FW1" s="897"/>
      <c r="FX1" s="897"/>
      <c r="FY1" s="897"/>
      <c r="FZ1" s="897"/>
      <c r="GA1" s="897"/>
      <c r="GB1" s="897"/>
      <c r="GC1" s="602"/>
      <c r="GD1" s="601"/>
      <c r="GE1" s="191"/>
      <c r="GF1" s="899" t="s">
        <v>290</v>
      </c>
      <c r="GG1" s="899"/>
      <c r="GH1" s="899"/>
      <c r="GI1" s="899"/>
      <c r="GJ1" s="899"/>
      <c r="GK1" s="899"/>
      <c r="GL1" s="899"/>
      <c r="GM1" s="899"/>
      <c r="GN1" s="899"/>
      <c r="GO1" s="899"/>
      <c r="GP1" s="899"/>
      <c r="GQ1" s="899"/>
      <c r="GR1" s="603"/>
      <c r="GS1" s="601"/>
      <c r="GT1" s="191"/>
      <c r="GU1" s="896" t="s">
        <v>291</v>
      </c>
      <c r="GV1" s="896"/>
      <c r="GW1" s="896"/>
      <c r="GX1" s="896"/>
      <c r="GY1" s="896"/>
      <c r="GZ1" s="896"/>
      <c r="HA1" s="896"/>
      <c r="HB1" s="896"/>
      <c r="HC1" s="896"/>
      <c r="HD1" s="604"/>
      <c r="HE1" s="601"/>
      <c r="HF1" s="191"/>
      <c r="HG1" s="896" t="s">
        <v>292</v>
      </c>
      <c r="HH1" s="896"/>
      <c r="HI1" s="896"/>
      <c r="HJ1" s="896"/>
      <c r="HK1" s="896"/>
      <c r="HL1" s="896"/>
      <c r="HM1" s="604"/>
      <c r="HN1" s="601"/>
      <c r="HO1" s="191"/>
      <c r="HP1" s="897" t="s">
        <v>293</v>
      </c>
      <c r="HQ1" s="897"/>
      <c r="HR1" s="897"/>
      <c r="HS1" s="897"/>
      <c r="HT1" s="897"/>
      <c r="HU1" s="897"/>
      <c r="HV1" s="897"/>
      <c r="HW1" s="897"/>
      <c r="HX1" s="897"/>
      <c r="HY1" s="598"/>
      <c r="HZ1" s="599"/>
      <c r="IA1" s="598"/>
      <c r="IB1" s="898" t="s">
        <v>294</v>
      </c>
      <c r="IC1" s="898"/>
      <c r="ID1" s="898"/>
      <c r="IE1" s="898"/>
      <c r="IF1" s="898"/>
      <c r="IG1" s="898"/>
      <c r="IH1" s="898"/>
      <c r="II1" s="898"/>
      <c r="IJ1" s="898"/>
      <c r="IK1" s="898"/>
      <c r="IL1" s="598"/>
      <c r="IM1" s="599"/>
      <c r="IN1" s="598"/>
      <c r="IO1" s="898" t="s">
        <v>295</v>
      </c>
      <c r="IP1" s="898"/>
      <c r="IQ1" s="898"/>
      <c r="IR1" s="898"/>
      <c r="IS1" s="898"/>
      <c r="IT1" s="898"/>
      <c r="IU1" s="898"/>
      <c r="IV1" s="898"/>
      <c r="IW1" s="898"/>
      <c r="IX1" s="898"/>
      <c r="IY1" s="898"/>
      <c r="IZ1" s="898"/>
      <c r="JA1" s="898"/>
      <c r="JB1" s="898"/>
      <c r="JC1" s="15"/>
      <c r="JD1" s="605"/>
      <c r="JE1" s="15"/>
      <c r="JF1" s="897" t="s">
        <v>296</v>
      </c>
      <c r="JG1" s="897"/>
      <c r="JH1" s="897"/>
      <c r="JI1" s="897"/>
      <c r="JJ1" s="897"/>
      <c r="JK1" s="897"/>
      <c r="JL1" s="897"/>
      <c r="JM1" s="897"/>
      <c r="JN1" s="897"/>
      <c r="JO1" s="15"/>
      <c r="JP1" s="15"/>
      <c r="JQ1" s="605"/>
      <c r="JR1" s="598"/>
      <c r="JS1" s="853" t="s">
        <v>446</v>
      </c>
    </row>
    <row r="2" spans="1:287" ht="99" x14ac:dyDescent="0.3">
      <c r="A2" s="606"/>
      <c r="B2" s="607"/>
      <c r="C2" s="89" t="s">
        <v>297</v>
      </c>
      <c r="D2" s="89" t="s">
        <v>298</v>
      </c>
      <c r="E2" s="89" t="s">
        <v>396</v>
      </c>
      <c r="F2" s="59"/>
      <c r="G2" s="608"/>
      <c r="H2" s="59"/>
      <c r="I2" s="606"/>
      <c r="J2" s="89" t="s">
        <v>299</v>
      </c>
      <c r="K2" s="89" t="s">
        <v>300</v>
      </c>
      <c r="L2" s="89" t="s">
        <v>301</v>
      </c>
      <c r="M2" s="89" t="s">
        <v>302</v>
      </c>
      <c r="N2" s="89" t="s">
        <v>303</v>
      </c>
      <c r="O2" s="89" t="s">
        <v>304</v>
      </c>
      <c r="P2" s="89" t="s">
        <v>305</v>
      </c>
      <c r="Q2" s="89" t="s">
        <v>306</v>
      </c>
      <c r="R2" s="59"/>
      <c r="S2" s="608"/>
      <c r="T2" s="59"/>
      <c r="U2" s="606"/>
      <c r="V2" s="89" t="s">
        <v>299</v>
      </c>
      <c r="W2" s="89" t="s">
        <v>300</v>
      </c>
      <c r="X2" s="89" t="s">
        <v>307</v>
      </c>
      <c r="Y2" s="89" t="s">
        <v>308</v>
      </c>
      <c r="Z2" s="59"/>
      <c r="AA2" s="608"/>
      <c r="AB2" s="59"/>
      <c r="AC2" s="609"/>
      <c r="AD2" s="610" t="s">
        <v>299</v>
      </c>
      <c r="AE2" s="89" t="s">
        <v>300</v>
      </c>
      <c r="AF2" s="610" t="s">
        <v>309</v>
      </c>
      <c r="AG2" s="59"/>
      <c r="AH2" s="608"/>
      <c r="AI2" s="59"/>
      <c r="AJ2" s="606"/>
      <c r="AK2" s="89"/>
      <c r="AL2" s="89" t="s">
        <v>127</v>
      </c>
      <c r="AM2" s="611"/>
      <c r="AN2" s="612"/>
      <c r="AO2" s="611"/>
      <c r="AP2" s="606"/>
      <c r="AQ2" s="89" t="s">
        <v>299</v>
      </c>
      <c r="AR2" s="89" t="s">
        <v>300</v>
      </c>
      <c r="AS2" s="89" t="s">
        <v>310</v>
      </c>
      <c r="AT2" s="89" t="s">
        <v>311</v>
      </c>
      <c r="AU2" s="89" t="s">
        <v>312</v>
      </c>
      <c r="AV2" s="89" t="s">
        <v>313</v>
      </c>
      <c r="AW2" s="89" t="s">
        <v>314</v>
      </c>
      <c r="AX2" s="89" t="s">
        <v>397</v>
      </c>
      <c r="AY2" s="89" t="s">
        <v>315</v>
      </c>
      <c r="AZ2" s="89" t="s">
        <v>396</v>
      </c>
      <c r="BA2" s="59"/>
      <c r="BB2" s="608"/>
      <c r="BC2" s="59"/>
      <c r="BD2" s="606"/>
      <c r="BE2" s="89" t="s">
        <v>316</v>
      </c>
      <c r="BF2" s="89" t="s">
        <v>317</v>
      </c>
      <c r="BG2" s="89" t="s">
        <v>318</v>
      </c>
      <c r="BH2" s="59"/>
      <c r="BI2" s="608"/>
      <c r="BJ2" s="59"/>
      <c r="BK2" s="606"/>
      <c r="BL2" s="89" t="s">
        <v>299</v>
      </c>
      <c r="BM2" s="89" t="s">
        <v>300</v>
      </c>
      <c r="BN2" s="89" t="str">
        <f>BE4</f>
        <v>Direct and Collector Labour Allocator</v>
      </c>
      <c r="BO2" s="89" t="s">
        <v>319</v>
      </c>
      <c r="BP2" s="89" t="str">
        <f>BE5</f>
        <v>Volume Allocator</v>
      </c>
      <c r="BQ2" s="89" t="s">
        <v>320</v>
      </c>
      <c r="BR2" s="89" t="s">
        <v>398</v>
      </c>
      <c r="BS2" s="89" t="s">
        <v>396</v>
      </c>
      <c r="BT2" s="59"/>
      <c r="BU2" s="608"/>
      <c r="BV2" s="59"/>
      <c r="BW2" s="606"/>
      <c r="BX2" s="119"/>
      <c r="BY2" s="89" t="s">
        <v>321</v>
      </c>
      <c r="BZ2" s="89" t="s">
        <v>322</v>
      </c>
      <c r="CA2" s="89" t="s">
        <v>323</v>
      </c>
      <c r="CB2" s="89" t="s">
        <v>324</v>
      </c>
      <c r="CC2" s="89" t="s">
        <v>325</v>
      </c>
      <c r="CD2" s="89" t="s">
        <v>326</v>
      </c>
      <c r="CE2" s="59"/>
      <c r="CF2" s="608"/>
      <c r="CG2" s="59"/>
      <c r="CH2" s="606"/>
      <c r="CI2" s="89" t="s">
        <v>299</v>
      </c>
      <c r="CJ2" s="89" t="s">
        <v>300</v>
      </c>
      <c r="CK2" s="89" t="s">
        <v>327</v>
      </c>
      <c r="CL2" s="89" t="s">
        <v>399</v>
      </c>
      <c r="CM2" s="89" t="s">
        <v>328</v>
      </c>
      <c r="CN2" s="89" t="s">
        <v>400</v>
      </c>
      <c r="CO2" s="89" t="s">
        <v>401</v>
      </c>
      <c r="CP2" s="89" t="s">
        <v>329</v>
      </c>
      <c r="CQ2" s="89" t="s">
        <v>396</v>
      </c>
      <c r="CR2" s="59"/>
      <c r="CS2" s="608"/>
      <c r="CT2" s="59"/>
      <c r="CU2" s="606"/>
      <c r="CV2" s="89" t="s">
        <v>330</v>
      </c>
      <c r="CW2" s="89" t="s">
        <v>329</v>
      </c>
      <c r="CX2" s="89" t="s">
        <v>305</v>
      </c>
      <c r="CY2" s="613" t="s">
        <v>327</v>
      </c>
      <c r="CZ2" s="89" t="str">
        <f>CW2</f>
        <v>Building Allocator</v>
      </c>
      <c r="DA2" s="89" t="str">
        <f>CX2</f>
        <v>Pallet Allocator</v>
      </c>
      <c r="DB2" s="89" t="str">
        <f>CY2</f>
        <v>Volume Allocator</v>
      </c>
      <c r="DC2" s="89" t="s">
        <v>331</v>
      </c>
      <c r="DD2" s="59"/>
      <c r="DE2" s="608"/>
      <c r="DF2" s="59"/>
      <c r="DG2" s="606"/>
      <c r="DH2" s="89" t="s">
        <v>299</v>
      </c>
      <c r="DI2" s="89" t="s">
        <v>300</v>
      </c>
      <c r="DJ2" s="89" t="s">
        <v>329</v>
      </c>
      <c r="DK2" s="89" t="s">
        <v>402</v>
      </c>
      <c r="DL2" s="89" t="s">
        <v>305</v>
      </c>
      <c r="DM2" s="89" t="s">
        <v>403</v>
      </c>
      <c r="DN2" s="89" t="s">
        <v>327</v>
      </c>
      <c r="DO2" s="89" t="s">
        <v>404</v>
      </c>
      <c r="DP2" s="89" t="s">
        <v>405</v>
      </c>
      <c r="DQ2" s="89" t="s">
        <v>332</v>
      </c>
      <c r="DR2" s="89" t="s">
        <v>396</v>
      </c>
      <c r="DS2" s="59"/>
      <c r="DT2" s="608"/>
      <c r="DU2" s="59"/>
      <c r="DV2" s="606"/>
      <c r="DW2" s="89" t="s">
        <v>299</v>
      </c>
      <c r="DX2" s="89" t="s">
        <v>300</v>
      </c>
      <c r="DY2" s="89" t="s">
        <v>305</v>
      </c>
      <c r="DZ2" s="89" t="s">
        <v>406</v>
      </c>
      <c r="EA2" s="89" t="s">
        <v>396</v>
      </c>
      <c r="EB2" s="59"/>
      <c r="EC2" s="608"/>
      <c r="ED2" s="59"/>
      <c r="EE2" s="606"/>
      <c r="EF2" s="89" t="s">
        <v>316</v>
      </c>
      <c r="EG2" s="89" t="s">
        <v>333</v>
      </c>
      <c r="EH2" s="89" t="s">
        <v>317</v>
      </c>
      <c r="EI2" s="89" t="s">
        <v>318</v>
      </c>
      <c r="EJ2" s="59"/>
      <c r="EK2" s="608"/>
      <c r="EL2" s="59"/>
      <c r="EM2" s="606"/>
      <c r="EN2" s="89" t="s">
        <v>299</v>
      </c>
      <c r="EO2" s="89" t="s">
        <v>300</v>
      </c>
      <c r="EP2" s="89" t="s">
        <v>308</v>
      </c>
      <c r="EQ2" s="89" t="s">
        <v>407</v>
      </c>
      <c r="ER2" s="89" t="s">
        <v>329</v>
      </c>
      <c r="ES2" s="89" t="s">
        <v>408</v>
      </c>
      <c r="ET2" s="89" t="s">
        <v>327</v>
      </c>
      <c r="EU2" s="89" t="s">
        <v>409</v>
      </c>
      <c r="EV2" s="89" t="s">
        <v>410</v>
      </c>
      <c r="EW2" s="89" t="s">
        <v>332</v>
      </c>
      <c r="EX2" s="89" t="s">
        <v>396</v>
      </c>
      <c r="EY2" s="59"/>
      <c r="EZ2" s="608"/>
      <c r="FA2" s="59"/>
      <c r="FB2" s="614"/>
      <c r="FC2" s="78" t="s">
        <v>126</v>
      </c>
      <c r="FD2" s="78" t="s">
        <v>334</v>
      </c>
      <c r="FE2" s="59"/>
      <c r="FF2" s="608"/>
      <c r="FG2" s="59"/>
      <c r="FH2" s="606"/>
      <c r="FI2" s="89" t="s">
        <v>299</v>
      </c>
      <c r="FJ2" s="89" t="s">
        <v>300</v>
      </c>
      <c r="FK2" s="89" t="str">
        <f>Y2</f>
        <v>Business Cost Allocator</v>
      </c>
      <c r="FL2" s="89" t="s">
        <v>411</v>
      </c>
      <c r="FM2" s="89" t="s">
        <v>396</v>
      </c>
      <c r="FN2" s="59"/>
      <c r="FO2" s="605"/>
      <c r="FP2" s="15"/>
      <c r="FQ2" s="606"/>
      <c r="FR2" s="89" t="s">
        <v>299</v>
      </c>
      <c r="FS2" s="89" t="s">
        <v>300</v>
      </c>
      <c r="FT2" s="89" t="s">
        <v>335</v>
      </c>
      <c r="FU2" s="89" t="s">
        <v>47</v>
      </c>
      <c r="FV2" s="89" t="s">
        <v>336</v>
      </c>
      <c r="FW2" s="89" t="s">
        <v>51</v>
      </c>
      <c r="FX2" s="89" t="s">
        <v>49</v>
      </c>
      <c r="FY2" s="89" t="s">
        <v>52</v>
      </c>
      <c r="FZ2" s="89" t="s">
        <v>334</v>
      </c>
      <c r="GA2" s="89" t="s">
        <v>337</v>
      </c>
      <c r="GB2" s="89" t="s">
        <v>396</v>
      </c>
      <c r="GC2" s="59"/>
      <c r="GD2" s="605"/>
      <c r="GE2" s="15"/>
      <c r="GF2" s="606"/>
      <c r="GG2" s="89" t="s">
        <v>299</v>
      </c>
      <c r="GH2" s="89" t="s">
        <v>300</v>
      </c>
      <c r="GI2" s="89" t="s">
        <v>412</v>
      </c>
      <c r="GJ2" s="89" t="s">
        <v>413</v>
      </c>
      <c r="GK2" s="89" t="s">
        <v>414</v>
      </c>
      <c r="GL2" s="89" t="s">
        <v>415</v>
      </c>
      <c r="GM2" s="89" t="s">
        <v>416</v>
      </c>
      <c r="GN2" s="89" t="s">
        <v>417</v>
      </c>
      <c r="GO2" s="89" t="s">
        <v>418</v>
      </c>
      <c r="GP2" s="89" t="s">
        <v>396</v>
      </c>
      <c r="GQ2" s="89" t="s">
        <v>117</v>
      </c>
      <c r="GR2" s="615"/>
      <c r="GS2" s="605"/>
      <c r="GT2" s="15"/>
      <c r="GU2" s="606"/>
      <c r="GV2" s="89" t="s">
        <v>299</v>
      </c>
      <c r="GW2" s="89" t="s">
        <v>300</v>
      </c>
      <c r="GX2" s="89" t="s">
        <v>306</v>
      </c>
      <c r="GY2" s="89" t="s">
        <v>337</v>
      </c>
      <c r="GZ2" s="89" t="s">
        <v>117</v>
      </c>
      <c r="HA2" s="89" t="s">
        <v>419</v>
      </c>
      <c r="HB2" s="89" t="s">
        <v>338</v>
      </c>
      <c r="HC2" s="89" t="s">
        <v>420</v>
      </c>
      <c r="HD2" s="59"/>
      <c r="HE2" s="605"/>
      <c r="HF2" s="15"/>
      <c r="HG2" s="606"/>
      <c r="HH2" s="89" t="s">
        <v>306</v>
      </c>
      <c r="HI2" s="89" t="s">
        <v>337</v>
      </c>
      <c r="HJ2" s="89" t="s">
        <v>117</v>
      </c>
      <c r="HK2" s="89" t="s">
        <v>338</v>
      </c>
      <c r="HL2" s="89" t="s">
        <v>420</v>
      </c>
      <c r="HM2" s="59"/>
      <c r="HN2" s="605"/>
      <c r="HO2" s="15"/>
      <c r="HP2" s="606"/>
      <c r="HQ2" s="617" t="s">
        <v>299</v>
      </c>
      <c r="HR2" s="617" t="str">
        <f>FS2</f>
        <v>Container Stream</v>
      </c>
      <c r="HS2" s="617" t="s">
        <v>117</v>
      </c>
      <c r="HT2" s="617" t="s">
        <v>421</v>
      </c>
      <c r="HU2" s="617" t="s">
        <v>422</v>
      </c>
      <c r="HV2" s="617" t="s">
        <v>72</v>
      </c>
      <c r="HW2" s="617" t="s">
        <v>339</v>
      </c>
      <c r="HX2" s="617" t="s">
        <v>423</v>
      </c>
      <c r="HY2" s="59"/>
      <c r="HZ2" s="608"/>
      <c r="IA2" s="15"/>
      <c r="IB2" s="618" t="s">
        <v>340</v>
      </c>
      <c r="IC2" s="618" t="s">
        <v>341</v>
      </c>
      <c r="ID2" s="618" t="s">
        <v>342</v>
      </c>
      <c r="IE2" s="618" t="s">
        <v>343</v>
      </c>
      <c r="IF2" s="618" t="s">
        <v>424</v>
      </c>
      <c r="IG2" s="618" t="s">
        <v>297</v>
      </c>
      <c r="IH2" s="618" t="s">
        <v>425</v>
      </c>
      <c r="II2" s="618" t="s">
        <v>344</v>
      </c>
      <c r="IJ2" s="618" t="s">
        <v>345</v>
      </c>
      <c r="IK2" s="618" t="s">
        <v>346</v>
      </c>
      <c r="IL2" s="59"/>
      <c r="IM2" s="608"/>
      <c r="IN2" s="59"/>
      <c r="IO2" s="619"/>
      <c r="IP2" s="618" t="s">
        <v>299</v>
      </c>
      <c r="IQ2" s="618" t="s">
        <v>300</v>
      </c>
      <c r="IR2" s="618" t="s">
        <v>337</v>
      </c>
      <c r="IS2" s="618" t="s">
        <v>117</v>
      </c>
      <c r="IT2" s="618" t="s">
        <v>426</v>
      </c>
      <c r="IU2" s="618" t="s">
        <v>427</v>
      </c>
      <c r="IV2" s="618" t="s">
        <v>428</v>
      </c>
      <c r="IW2" s="618" t="s">
        <v>429</v>
      </c>
      <c r="IX2" s="620" t="s">
        <v>430</v>
      </c>
      <c r="IY2" s="620" t="s">
        <v>431</v>
      </c>
      <c r="IZ2" s="620" t="s">
        <v>432</v>
      </c>
      <c r="JA2" s="620" t="s">
        <v>347</v>
      </c>
      <c r="JB2" s="620" t="s">
        <v>348</v>
      </c>
      <c r="JC2" s="15"/>
      <c r="JD2" s="605"/>
      <c r="JE2" s="15"/>
      <c r="JF2" s="606"/>
      <c r="JG2" s="617" t="s">
        <v>299</v>
      </c>
      <c r="JH2" s="617" t="str">
        <f>FS2</f>
        <v>Container Stream</v>
      </c>
      <c r="JI2" s="617" t="s">
        <v>117</v>
      </c>
      <c r="JJ2" s="617" t="s">
        <v>433</v>
      </c>
      <c r="JK2" s="617" t="s">
        <v>434</v>
      </c>
      <c r="JL2" s="617" t="s">
        <v>72</v>
      </c>
      <c r="JM2" s="617" t="s">
        <v>339</v>
      </c>
      <c r="JN2" s="617" t="s">
        <v>423</v>
      </c>
      <c r="JO2" s="15"/>
      <c r="JP2" s="15"/>
      <c r="JQ2" s="605"/>
      <c r="JR2" s="59"/>
      <c r="JS2" s="617" t="s">
        <v>117</v>
      </c>
      <c r="JT2" s="617" t="s">
        <v>440</v>
      </c>
      <c r="JU2" s="617" t="s">
        <v>441</v>
      </c>
      <c r="JV2" s="617" t="s">
        <v>442</v>
      </c>
    </row>
    <row r="3" spans="1:287" ht="33" x14ac:dyDescent="0.3">
      <c r="A3" s="621" t="s">
        <v>132</v>
      </c>
      <c r="B3" s="151" t="s">
        <v>133</v>
      </c>
      <c r="C3" s="151" t="s">
        <v>134</v>
      </c>
      <c r="D3" s="151" t="s">
        <v>159</v>
      </c>
      <c r="E3" s="151" t="s">
        <v>136</v>
      </c>
      <c r="F3" s="131"/>
      <c r="G3" s="622"/>
      <c r="H3" s="131"/>
      <c r="I3" s="621" t="s">
        <v>132</v>
      </c>
      <c r="J3" s="151" t="s">
        <v>133</v>
      </c>
      <c r="K3" s="151" t="s">
        <v>134</v>
      </c>
      <c r="L3" s="151" t="s">
        <v>146</v>
      </c>
      <c r="M3" s="151" t="s">
        <v>136</v>
      </c>
      <c r="N3" s="151" t="s">
        <v>137</v>
      </c>
      <c r="O3" s="151" t="s">
        <v>138</v>
      </c>
      <c r="P3" s="151" t="s">
        <v>139</v>
      </c>
      <c r="Q3" s="131" t="s">
        <v>140</v>
      </c>
      <c r="R3" s="131"/>
      <c r="S3" s="622"/>
      <c r="T3" s="131"/>
      <c r="U3" s="621" t="s">
        <v>132</v>
      </c>
      <c r="V3" s="151" t="s">
        <v>133</v>
      </c>
      <c r="W3" s="151" t="s">
        <v>134</v>
      </c>
      <c r="X3" s="151" t="s">
        <v>146</v>
      </c>
      <c r="Y3" s="151" t="s">
        <v>136</v>
      </c>
      <c r="Z3" s="131"/>
      <c r="AA3" s="622"/>
      <c r="AB3" s="131"/>
      <c r="AC3" s="621" t="s">
        <v>132</v>
      </c>
      <c r="AD3" s="151" t="s">
        <v>133</v>
      </c>
      <c r="AE3" s="151" t="s">
        <v>134</v>
      </c>
      <c r="AF3" s="151" t="s">
        <v>146</v>
      </c>
      <c r="AG3" s="131"/>
      <c r="AH3" s="622"/>
      <c r="AI3" s="131"/>
      <c r="AJ3" s="623" t="s">
        <v>132</v>
      </c>
      <c r="AK3" s="151" t="s">
        <v>133</v>
      </c>
      <c r="AL3" s="151" t="s">
        <v>134</v>
      </c>
      <c r="AM3" s="151"/>
      <c r="AN3" s="624"/>
      <c r="AO3" s="151"/>
      <c r="AP3" s="623" t="s">
        <v>132</v>
      </c>
      <c r="AQ3" s="151" t="s">
        <v>133</v>
      </c>
      <c r="AR3" s="151" t="s">
        <v>134</v>
      </c>
      <c r="AS3" s="151" t="s">
        <v>146</v>
      </c>
      <c r="AT3" s="625" t="s">
        <v>136</v>
      </c>
      <c r="AU3" s="151" t="s">
        <v>137</v>
      </c>
      <c r="AV3" s="151" t="s">
        <v>138</v>
      </c>
      <c r="AW3" s="151" t="s">
        <v>139</v>
      </c>
      <c r="AX3" s="151" t="s">
        <v>140</v>
      </c>
      <c r="AY3" s="131" t="s">
        <v>142</v>
      </c>
      <c r="AZ3" s="131" t="s">
        <v>141</v>
      </c>
      <c r="BA3" s="131"/>
      <c r="BB3" s="622"/>
      <c r="BC3" s="131"/>
      <c r="BD3" s="621" t="s">
        <v>132</v>
      </c>
      <c r="BE3" s="151" t="s">
        <v>133</v>
      </c>
      <c r="BF3" s="151" t="s">
        <v>146</v>
      </c>
      <c r="BG3" s="151" t="s">
        <v>136</v>
      </c>
      <c r="BH3" s="131"/>
      <c r="BI3" s="622"/>
      <c r="BJ3" s="131"/>
      <c r="BK3" s="621" t="s">
        <v>132</v>
      </c>
      <c r="BL3" s="151" t="s">
        <v>133</v>
      </c>
      <c r="BM3" s="151" t="s">
        <v>134</v>
      </c>
      <c r="BN3" s="151" t="s">
        <v>159</v>
      </c>
      <c r="BO3" s="151" t="s">
        <v>136</v>
      </c>
      <c r="BP3" s="151" t="s">
        <v>137</v>
      </c>
      <c r="BQ3" s="151" t="s">
        <v>138</v>
      </c>
      <c r="BR3" s="131" t="s">
        <v>139</v>
      </c>
      <c r="BS3" s="131" t="s">
        <v>140</v>
      </c>
      <c r="BT3" s="131"/>
      <c r="BU3" s="622"/>
      <c r="BV3" s="131"/>
      <c r="BW3" s="623" t="s">
        <v>132</v>
      </c>
      <c r="BX3" s="151" t="s">
        <v>133</v>
      </c>
      <c r="BY3" s="151" t="s">
        <v>134</v>
      </c>
      <c r="BZ3" s="151" t="s">
        <v>146</v>
      </c>
      <c r="CA3" s="151" t="s">
        <v>136</v>
      </c>
      <c r="CB3" s="151" t="s">
        <v>137</v>
      </c>
      <c r="CC3" s="151" t="s">
        <v>138</v>
      </c>
      <c r="CD3" s="151" t="s">
        <v>139</v>
      </c>
      <c r="CE3" s="131"/>
      <c r="CF3" s="622"/>
      <c r="CG3" s="131"/>
      <c r="CH3" s="621" t="s">
        <v>132</v>
      </c>
      <c r="CI3" s="151" t="s">
        <v>133</v>
      </c>
      <c r="CJ3" s="151" t="s">
        <v>134</v>
      </c>
      <c r="CK3" s="151" t="s">
        <v>146</v>
      </c>
      <c r="CL3" s="151" t="s">
        <v>136</v>
      </c>
      <c r="CM3" s="151" t="s">
        <v>137</v>
      </c>
      <c r="CN3" s="151" t="s">
        <v>138</v>
      </c>
      <c r="CO3" s="151" t="s">
        <v>139</v>
      </c>
      <c r="CP3" s="151" t="s">
        <v>140</v>
      </c>
      <c r="CQ3" s="151" t="s">
        <v>141</v>
      </c>
      <c r="CR3" s="131"/>
      <c r="CS3" s="622"/>
      <c r="CT3" s="131"/>
      <c r="CU3" s="621" t="s">
        <v>132</v>
      </c>
      <c r="CV3" s="151" t="s">
        <v>133</v>
      </c>
      <c r="CW3" s="151" t="s">
        <v>134</v>
      </c>
      <c r="CX3" s="151" t="s">
        <v>159</v>
      </c>
      <c r="CY3" s="151" t="s">
        <v>136</v>
      </c>
      <c r="CZ3" s="151" t="s">
        <v>160</v>
      </c>
      <c r="DA3" s="151" t="s">
        <v>349</v>
      </c>
      <c r="DB3" s="151" t="s">
        <v>139</v>
      </c>
      <c r="DC3" s="151" t="s">
        <v>350</v>
      </c>
      <c r="DD3" s="131"/>
      <c r="DE3" s="622"/>
      <c r="DF3" s="131"/>
      <c r="DG3" s="621" t="s">
        <v>132</v>
      </c>
      <c r="DH3" s="151" t="s">
        <v>133</v>
      </c>
      <c r="DI3" s="151" t="s">
        <v>134</v>
      </c>
      <c r="DJ3" s="151" t="s">
        <v>146</v>
      </c>
      <c r="DK3" s="151" t="s">
        <v>136</v>
      </c>
      <c r="DL3" s="151" t="s">
        <v>137</v>
      </c>
      <c r="DM3" s="151" t="s">
        <v>138</v>
      </c>
      <c r="DN3" s="151" t="s">
        <v>139</v>
      </c>
      <c r="DO3" s="151" t="s">
        <v>140</v>
      </c>
      <c r="DP3" s="151" t="s">
        <v>141</v>
      </c>
      <c r="DQ3" s="151" t="s">
        <v>142</v>
      </c>
      <c r="DR3" s="151" t="s">
        <v>143</v>
      </c>
      <c r="DS3" s="131"/>
      <c r="DT3" s="622"/>
      <c r="DU3" s="131"/>
      <c r="DV3" s="621" t="s">
        <v>132</v>
      </c>
      <c r="DW3" s="151" t="s">
        <v>133</v>
      </c>
      <c r="DX3" s="151" t="s">
        <v>134</v>
      </c>
      <c r="DY3" s="151" t="s">
        <v>146</v>
      </c>
      <c r="DZ3" s="151" t="s">
        <v>136</v>
      </c>
      <c r="EA3" s="151" t="s">
        <v>160</v>
      </c>
      <c r="EB3" s="131"/>
      <c r="EC3" s="622"/>
      <c r="ED3" s="131"/>
      <c r="EE3" s="621" t="s">
        <v>132</v>
      </c>
      <c r="EF3" s="151" t="s">
        <v>133</v>
      </c>
      <c r="EG3" s="151" t="s">
        <v>134</v>
      </c>
      <c r="EH3" s="151" t="s">
        <v>146</v>
      </c>
      <c r="EI3" s="151" t="s">
        <v>136</v>
      </c>
      <c r="EJ3" s="131"/>
      <c r="EK3" s="622"/>
      <c r="EL3" s="131"/>
      <c r="EM3" s="623" t="s">
        <v>132</v>
      </c>
      <c r="EN3" s="151" t="s">
        <v>133</v>
      </c>
      <c r="EO3" s="151" t="s">
        <v>134</v>
      </c>
      <c r="EP3" s="151" t="s">
        <v>146</v>
      </c>
      <c r="EQ3" s="151" t="s">
        <v>136</v>
      </c>
      <c r="ER3" s="151" t="s">
        <v>137</v>
      </c>
      <c r="ES3" s="151" t="s">
        <v>138</v>
      </c>
      <c r="ET3" s="151" t="s">
        <v>139</v>
      </c>
      <c r="EU3" s="151" t="s">
        <v>140</v>
      </c>
      <c r="EV3" s="151" t="s">
        <v>141</v>
      </c>
      <c r="EW3" s="151" t="s">
        <v>142</v>
      </c>
      <c r="EX3" s="151" t="s">
        <v>143</v>
      </c>
      <c r="EY3" s="131"/>
      <c r="EZ3" s="622"/>
      <c r="FA3" s="131"/>
      <c r="FB3" s="621" t="s">
        <v>132</v>
      </c>
      <c r="FC3" s="151" t="s">
        <v>133</v>
      </c>
      <c r="FD3" s="151" t="s">
        <v>134</v>
      </c>
      <c r="FE3" s="131"/>
      <c r="FF3" s="622"/>
      <c r="FG3" s="131"/>
      <c r="FH3" s="621" t="s">
        <v>132</v>
      </c>
      <c r="FI3" s="151" t="s">
        <v>133</v>
      </c>
      <c r="FJ3" s="151" t="s">
        <v>134</v>
      </c>
      <c r="FK3" s="151" t="s">
        <v>146</v>
      </c>
      <c r="FL3" s="151" t="s">
        <v>136</v>
      </c>
      <c r="FM3" s="151" t="s">
        <v>160</v>
      </c>
      <c r="FN3" s="131"/>
      <c r="FO3" s="626"/>
      <c r="FP3" s="74"/>
      <c r="FQ3" s="621" t="s">
        <v>132</v>
      </c>
      <c r="FR3" s="151" t="s">
        <v>133</v>
      </c>
      <c r="FS3" s="151" t="s">
        <v>134</v>
      </c>
      <c r="FT3" s="151" t="s">
        <v>146</v>
      </c>
      <c r="FU3" s="625" t="s">
        <v>136</v>
      </c>
      <c r="FV3" s="151" t="s">
        <v>137</v>
      </c>
      <c r="FW3" s="151" t="s">
        <v>138</v>
      </c>
      <c r="FX3" s="131" t="s">
        <v>139</v>
      </c>
      <c r="FY3" s="131" t="s">
        <v>140</v>
      </c>
      <c r="FZ3" s="131" t="s">
        <v>141</v>
      </c>
      <c r="GA3" s="627" t="s">
        <v>142</v>
      </c>
      <c r="GB3" s="151" t="s">
        <v>143</v>
      </c>
      <c r="GC3" s="151"/>
      <c r="GD3" s="626"/>
      <c r="GE3" s="74"/>
      <c r="GF3" s="621" t="s">
        <v>132</v>
      </c>
      <c r="GG3" s="151" t="s">
        <v>133</v>
      </c>
      <c r="GH3" s="151" t="s">
        <v>134</v>
      </c>
      <c r="GI3" s="151" t="s">
        <v>146</v>
      </c>
      <c r="GJ3" s="151" t="s">
        <v>136</v>
      </c>
      <c r="GK3" s="625" t="s">
        <v>137</v>
      </c>
      <c r="GL3" s="151" t="s">
        <v>138</v>
      </c>
      <c r="GM3" s="151" t="s">
        <v>139</v>
      </c>
      <c r="GN3" s="131" t="s">
        <v>140</v>
      </c>
      <c r="GO3" s="131" t="s">
        <v>141</v>
      </c>
      <c r="GP3" s="131" t="s">
        <v>142</v>
      </c>
      <c r="GQ3" s="151" t="s">
        <v>143</v>
      </c>
      <c r="GR3" s="15"/>
      <c r="GS3" s="605"/>
      <c r="GT3" s="15"/>
      <c r="GU3" s="621" t="s">
        <v>132</v>
      </c>
      <c r="GV3" s="151" t="s">
        <v>133</v>
      </c>
      <c r="GW3" s="151" t="s">
        <v>134</v>
      </c>
      <c r="GX3" s="151" t="s">
        <v>146</v>
      </c>
      <c r="GY3" s="627" t="s">
        <v>136</v>
      </c>
      <c r="GZ3" s="151" t="s">
        <v>137</v>
      </c>
      <c r="HA3" s="151" t="s">
        <v>138</v>
      </c>
      <c r="HB3" s="151" t="s">
        <v>139</v>
      </c>
      <c r="HC3" s="151" t="s">
        <v>140</v>
      </c>
      <c r="HD3" s="151"/>
      <c r="HE3" s="605"/>
      <c r="HF3" s="15"/>
      <c r="HG3" s="621" t="s">
        <v>132</v>
      </c>
      <c r="HH3" s="151" t="s">
        <v>133</v>
      </c>
      <c r="HI3" s="151" t="s">
        <v>134</v>
      </c>
      <c r="HJ3" s="151" t="s">
        <v>146</v>
      </c>
      <c r="HK3" s="627" t="s">
        <v>136</v>
      </c>
      <c r="HL3" s="151" t="s">
        <v>137</v>
      </c>
      <c r="HM3" s="151"/>
      <c r="HN3" s="605"/>
      <c r="HO3" s="15"/>
      <c r="HP3" s="621" t="s">
        <v>132</v>
      </c>
      <c r="HQ3" s="151" t="s">
        <v>133</v>
      </c>
      <c r="HR3" s="151" t="s">
        <v>134</v>
      </c>
      <c r="HS3" s="151" t="s">
        <v>146</v>
      </c>
      <c r="HT3" s="151" t="s">
        <v>136</v>
      </c>
      <c r="HU3" s="151" t="s">
        <v>137</v>
      </c>
      <c r="HV3" s="625" t="s">
        <v>138</v>
      </c>
      <c r="HW3" s="625" t="s">
        <v>139</v>
      </c>
      <c r="HX3" s="625" t="s">
        <v>140</v>
      </c>
      <c r="HY3" s="131"/>
      <c r="HZ3" s="622"/>
      <c r="IA3" s="15"/>
      <c r="IB3" s="151" t="s">
        <v>133</v>
      </c>
      <c r="IC3" s="151" t="s">
        <v>134</v>
      </c>
      <c r="ID3" s="151" t="s">
        <v>146</v>
      </c>
      <c r="IE3" s="151" t="s">
        <v>136</v>
      </c>
      <c r="IF3" s="151" t="s">
        <v>137</v>
      </c>
      <c r="IG3" s="151" t="s">
        <v>138</v>
      </c>
      <c r="IH3" s="151" t="s">
        <v>139</v>
      </c>
      <c r="II3" s="151" t="s">
        <v>140</v>
      </c>
      <c r="IJ3" s="151" t="s">
        <v>141</v>
      </c>
      <c r="IK3" s="151" t="s">
        <v>142</v>
      </c>
      <c r="IL3" s="131"/>
      <c r="IM3" s="622"/>
      <c r="IN3" s="131"/>
      <c r="IO3" s="621" t="s">
        <v>132</v>
      </c>
      <c r="IP3" s="151" t="s">
        <v>133</v>
      </c>
      <c r="IQ3" s="151" t="s">
        <v>134</v>
      </c>
      <c r="IR3" s="151" t="s">
        <v>146</v>
      </c>
      <c r="IS3" s="151" t="s">
        <v>136</v>
      </c>
      <c r="IT3" s="151" t="s">
        <v>137</v>
      </c>
      <c r="IU3" s="151" t="s">
        <v>138</v>
      </c>
      <c r="IV3" s="131" t="s">
        <v>139</v>
      </c>
      <c r="IW3" s="131" t="s">
        <v>140</v>
      </c>
      <c r="IX3" s="131" t="s">
        <v>141</v>
      </c>
      <c r="IY3" s="131" t="s">
        <v>142</v>
      </c>
      <c r="IZ3" s="131" t="s">
        <v>143</v>
      </c>
      <c r="JA3" s="131" t="s">
        <v>144</v>
      </c>
      <c r="JB3" s="131" t="s">
        <v>145</v>
      </c>
      <c r="JC3" s="15"/>
      <c r="JD3" s="605"/>
      <c r="JE3" s="15"/>
      <c r="JF3" s="621" t="s">
        <v>132</v>
      </c>
      <c r="JG3" s="151" t="s">
        <v>133</v>
      </c>
      <c r="JH3" s="151" t="s">
        <v>134</v>
      </c>
      <c r="JI3" s="151" t="s">
        <v>146</v>
      </c>
      <c r="JJ3" s="151" t="s">
        <v>136</v>
      </c>
      <c r="JK3" s="151" t="s">
        <v>137</v>
      </c>
      <c r="JL3" s="625" t="s">
        <v>138</v>
      </c>
      <c r="JM3" s="625" t="s">
        <v>139</v>
      </c>
      <c r="JN3" s="625" t="s">
        <v>140</v>
      </c>
      <c r="JO3" s="15"/>
      <c r="JP3" s="15"/>
      <c r="JQ3" s="605"/>
      <c r="JR3" s="131"/>
      <c r="JS3" s="151" t="s">
        <v>146</v>
      </c>
      <c r="JT3" s="151" t="s">
        <v>136</v>
      </c>
      <c r="JX3" s="853" t="s">
        <v>448</v>
      </c>
    </row>
    <row r="4" spans="1:287" ht="17.25" thickBot="1" x14ac:dyDescent="0.35">
      <c r="A4" s="628">
        <v>1</v>
      </c>
      <c r="B4" s="629" t="s">
        <v>45</v>
      </c>
      <c r="C4" s="844">
        <f>'DCA 3 month Phase I'!LD27</f>
        <v>48336669.630484745</v>
      </c>
      <c r="D4" s="630">
        <f t="shared" ref="D4:D12" si="0">C4/$C$13</f>
        <v>0.35404035933081024</v>
      </c>
      <c r="E4" s="631">
        <v>2.2488929067896257</v>
      </c>
      <c r="F4" s="15"/>
      <c r="G4" s="605"/>
      <c r="H4" s="15"/>
      <c r="I4" s="628">
        <v>1</v>
      </c>
      <c r="J4" s="632">
        <f t="shared" ref="J4:J27" si="1">FR4</f>
        <v>1</v>
      </c>
      <c r="K4" s="402" t="s">
        <v>356</v>
      </c>
      <c r="L4" s="842">
        <v>1089294975.5681727</v>
      </c>
      <c r="M4" s="634">
        <f t="shared" ref="M4:M27" si="2">L4/$L$28</f>
        <v>0.50680110207921159</v>
      </c>
      <c r="N4" s="633">
        <v>2336.1258773700806</v>
      </c>
      <c r="O4" s="633">
        <f>IFERROR(L4/N4,0)</f>
        <v>466282.6545949906</v>
      </c>
      <c r="P4" s="634">
        <f t="shared" ref="P4:P27" si="3">O4/$O$28</f>
        <v>0.28168102817948354</v>
      </c>
      <c r="Q4" s="635" t="s">
        <v>355</v>
      </c>
      <c r="R4" s="15"/>
      <c r="S4" s="605"/>
      <c r="T4" s="15"/>
      <c r="U4" s="636">
        <v>1</v>
      </c>
      <c r="V4" s="637">
        <f t="shared" ref="V4:V27" si="4">FR4</f>
        <v>1</v>
      </c>
      <c r="W4" s="402" t="s">
        <v>356</v>
      </c>
      <c r="X4" s="290">
        <f>SUM(FT4:FX4)</f>
        <v>36325037.223127976</v>
      </c>
      <c r="Y4" s="634">
        <f t="shared" ref="Y4:Y27" si="5">SUM(FT4:FX4)/SUM($FT$28:$FX$28)</f>
        <v>0.3444589322385217</v>
      </c>
      <c r="Z4" s="15"/>
      <c r="AA4" s="605"/>
      <c r="AB4" s="15"/>
      <c r="AC4" s="636">
        <v>1</v>
      </c>
      <c r="AD4" s="638">
        <v>1</v>
      </c>
      <c r="AE4" s="639" t="s">
        <v>356</v>
      </c>
      <c r="AF4" s="640">
        <v>1.94</v>
      </c>
      <c r="AG4" s="15"/>
      <c r="AH4" s="605"/>
      <c r="AI4" s="15"/>
      <c r="AJ4" s="636">
        <v>1</v>
      </c>
      <c r="AK4" s="641" t="s">
        <v>352</v>
      </c>
      <c r="AL4" s="642">
        <f>C4+C5</f>
        <v>50713306.209449351</v>
      </c>
      <c r="AM4" s="643"/>
      <c r="AN4" s="644"/>
      <c r="AO4" s="643"/>
      <c r="AP4" s="636">
        <v>1</v>
      </c>
      <c r="AQ4" s="645">
        <f t="shared" ref="AQ4:AQ27" si="6">FR4</f>
        <v>1</v>
      </c>
      <c r="AR4" s="402" t="s">
        <v>356</v>
      </c>
      <c r="AS4" s="402">
        <f t="shared" ref="AS4:AS27" si="7">VLOOKUP(AQ4,$AD$4:$AF$27,$AS$30,FALSE)</f>
        <v>1.94</v>
      </c>
      <c r="AT4" s="845">
        <f>$L4</f>
        <v>1089294975.5681727</v>
      </c>
      <c r="AU4" s="646">
        <f>AT4*AS4/3600</f>
        <v>587008.95905618195</v>
      </c>
      <c r="AV4" s="647">
        <f t="shared" ref="AV4:AV27" si="8">AU4*$AL$5/$AU$28</f>
        <v>629226.52138068259</v>
      </c>
      <c r="AW4" s="648">
        <f t="shared" ref="AW4:AW27" si="9">$AL$6</f>
        <v>25.348837012152579</v>
      </c>
      <c r="AX4" s="290">
        <f>AV4*AW4</f>
        <v>15950160.534202663</v>
      </c>
      <c r="AY4" s="634">
        <f>AX4/$AX$28</f>
        <v>0.31451628234072221</v>
      </c>
      <c r="AZ4" s="649">
        <f t="shared" ref="AZ4:AZ27" si="10">IF($AT4=0,0,ROUND(IF(VLOOKUP(AQ4,$AQ$4:$AT$27,$AZ$30,FALSE)&lt;&gt;0,AX4/VLOOKUP(AQ4,$AQ$4:$AT$27,$AZ$30,FALSE)*100,""),6))</f>
        <v>1.4642649999999999</v>
      </c>
      <c r="BA4" s="15"/>
      <c r="BB4" s="605"/>
      <c r="BC4" s="15"/>
      <c r="BD4" s="628">
        <v>1</v>
      </c>
      <c r="BE4" s="402" t="str">
        <f>AY2</f>
        <v>Direct and Collector Labour Allocator</v>
      </c>
      <c r="BF4" s="634">
        <v>0.5</v>
      </c>
      <c r="BG4" s="290">
        <f>BF4*$BG$6</f>
        <v>11674541.770339459</v>
      </c>
      <c r="BH4" s="15"/>
      <c r="BI4" s="605"/>
      <c r="BJ4" s="15"/>
      <c r="BK4" s="628">
        <v>1</v>
      </c>
      <c r="BL4" s="635">
        <f t="shared" ref="BL4:BL27" si="11">FR4</f>
        <v>1</v>
      </c>
      <c r="BM4" s="402" t="s">
        <v>356</v>
      </c>
      <c r="BN4" s="634">
        <f>VLOOKUP(BL4,$AQ$4:$AY$28,$BN$33,FALSE)</f>
        <v>0.31451628234072221</v>
      </c>
      <c r="BO4" s="290">
        <f>BN4*$BO$28</f>
        <v>3671833.4756386401</v>
      </c>
      <c r="BP4" s="634">
        <f>VLOOKUP(BL4,$J$4:$M$27,$BP$33,FALSE)</f>
        <v>0.50680110207921159</v>
      </c>
      <c r="BQ4" s="290">
        <f>BP4*$BQ$28</f>
        <v>5916670.6354778279</v>
      </c>
      <c r="BR4" s="650">
        <f t="shared" ref="BR4:BR27" si="12">BQ4+BO4</f>
        <v>9588504.1111164689</v>
      </c>
      <c r="BS4" s="649">
        <f t="shared" ref="BS4:BS27" si="13">IF($AT4=0,0,ROUND(IF(VLOOKUP(BL4,$AQ$4:$AT$27,$AZ$30,FALSE)&lt;&gt;0,BR4/VLOOKUP(BL4,$AQ$4:$AT$27,$AZ$30,FALSE)*100,""),6))</f>
        <v>0.88024899999999995</v>
      </c>
      <c r="BT4" s="15"/>
      <c r="BU4" s="605"/>
      <c r="BV4" s="15"/>
      <c r="BW4" s="628">
        <v>1</v>
      </c>
      <c r="BX4" s="402" t="s">
        <v>353</v>
      </c>
      <c r="BY4" s="630">
        <v>7.8395789049350656E-2</v>
      </c>
      <c r="BZ4" s="651">
        <f>BY4*$BZ$9</f>
        <v>1762052.7067480164</v>
      </c>
      <c r="CA4" s="631">
        <v>1</v>
      </c>
      <c r="CB4" s="631"/>
      <c r="CC4" s="651">
        <f t="shared" ref="CC4:CD8" si="14">CA4*$BZ4</f>
        <v>1762052.7067480164</v>
      </c>
      <c r="CD4" s="651">
        <f t="shared" si="14"/>
        <v>0</v>
      </c>
      <c r="CE4" s="15"/>
      <c r="CF4" s="605"/>
      <c r="CG4" s="15"/>
      <c r="CH4" s="628">
        <v>1</v>
      </c>
      <c r="CI4" s="638">
        <f t="shared" ref="CI4:CI27" si="15">FR4</f>
        <v>1</v>
      </c>
      <c r="CJ4" s="402" t="s">
        <v>356</v>
      </c>
      <c r="CK4" s="634">
        <f t="shared" ref="CK4:CK27" si="16">VLOOKUP(CI4,$J$4:$M$27,$CK$32,FALSE)</f>
        <v>0.50680110207921159</v>
      </c>
      <c r="CL4" s="290">
        <f t="shared" ref="CL4:CL27" si="17">CK4*$CL$28</f>
        <v>2704877.6255069338</v>
      </c>
      <c r="CM4" s="634">
        <f t="shared" ref="CM4:CM27" si="18">VLOOKUP(CI4,$J$4:$P$27,$CM$32,FALSE)</f>
        <v>0.28168102817948354</v>
      </c>
      <c r="CN4" s="290">
        <f t="shared" ref="CN4:CN27" si="19">CM4*$CN$28</f>
        <v>4827790.6245756391</v>
      </c>
      <c r="CO4" s="290">
        <f t="shared" ref="CO4:CO27" si="20">CN4+CL4</f>
        <v>7532668.2500825729</v>
      </c>
      <c r="CP4" s="634">
        <f t="shared" ref="CP4:CP27" si="21">CO4/$CO$28</f>
        <v>0.33513723445995797</v>
      </c>
      <c r="CQ4" s="649">
        <f t="shared" ref="CQ4:CQ27" si="22">IF($AT4=0,0,ROUND(IF(VLOOKUP(CI4,$AQ$4:$AT$27,$AZ$30,FALSE)&lt;&gt;0,CO4/VLOOKUP(CI4,$AQ$4:$AT$27,$AZ$30,FALSE)*100,""),6))</f>
        <v>0.69151799999999997</v>
      </c>
      <c r="CR4" s="15"/>
      <c r="CS4" s="605"/>
      <c r="CT4" s="15"/>
      <c r="CU4" s="628">
        <v>1</v>
      </c>
      <c r="CV4" s="652" t="s">
        <v>351</v>
      </c>
      <c r="CW4" s="634">
        <v>0</v>
      </c>
      <c r="CX4" s="634">
        <v>0.5</v>
      </c>
      <c r="CY4" s="653">
        <v>0.5</v>
      </c>
      <c r="CZ4" s="290">
        <f>CW4*$DC4</f>
        <v>0</v>
      </c>
      <c r="DA4" s="290">
        <f t="shared" ref="CZ4:DB6" si="23">CX4*$DC4</f>
        <v>1984993.3355916901</v>
      </c>
      <c r="DB4" s="290">
        <f t="shared" si="23"/>
        <v>1984993.3355916901</v>
      </c>
      <c r="DC4" s="844">
        <f>DC12*$DC$7</f>
        <v>3969986.6711833803</v>
      </c>
      <c r="DD4" s="15"/>
      <c r="DE4" s="605"/>
      <c r="DF4" s="15"/>
      <c r="DG4" s="636">
        <v>1</v>
      </c>
      <c r="DH4" s="654">
        <f t="shared" ref="DH4:DH27" si="24">FR4</f>
        <v>1</v>
      </c>
      <c r="DI4" s="402" t="s">
        <v>356</v>
      </c>
      <c r="DJ4" s="634">
        <f t="shared" ref="DJ4:DJ27" si="25">VLOOKUP(DH4,$CI$4:$CP$27,$DJ$33,FALSE)</f>
        <v>0.33513723445995797</v>
      </c>
      <c r="DK4" s="290">
        <f>DJ4*$DK$28</f>
        <v>19363.616524837464</v>
      </c>
      <c r="DL4" s="634">
        <f t="shared" ref="DL4:DL27" si="26">VLOOKUP(DH4,$J$4:$Q$27,$DL$33,FALSE)</f>
        <v>0.28168102817948354</v>
      </c>
      <c r="DM4" s="290">
        <f t="shared" ref="DM4:DM27" si="27">DL4*$DM$28</f>
        <v>559134.96369888994</v>
      </c>
      <c r="DN4" s="634">
        <f t="shared" ref="DN4:DN27" si="28">VLOOKUP(DH4,$J$4:$Q$27,$DN$33,FALSE)</f>
        <v>0.50680110207921159</v>
      </c>
      <c r="DO4" s="290">
        <f t="shared" ref="DO4:DO27" si="29">DN4*$DO$28</f>
        <v>1663630.0175154086</v>
      </c>
      <c r="DP4" s="290">
        <f>DK4+DM4+DO4</f>
        <v>2242128.5977391358</v>
      </c>
      <c r="DQ4" s="634">
        <f t="shared" ref="DQ4:DQ27" si="30">DP4/$DP$28</f>
        <v>0.42102690372721197</v>
      </c>
      <c r="DR4" s="649">
        <f t="shared" ref="DR4:DR27" si="31">IF($AT4=0,0,ROUND(IF(VLOOKUP(DH4,$AQ$4:$AT$27,$AZ$30,FALSE)&lt;&gt;0,DP4/VLOOKUP(DH4,$AQ$4:$AT$27,$AZ$30,FALSE)*100,""),6))</f>
        <v>0.20583299999999999</v>
      </c>
      <c r="DS4" s="15"/>
      <c r="DT4" s="605"/>
      <c r="DU4" s="15"/>
      <c r="DV4" s="636">
        <v>1</v>
      </c>
      <c r="DW4" s="654">
        <f t="shared" ref="DW4:DW27" si="32">GG4</f>
        <v>1</v>
      </c>
      <c r="DX4" s="402" t="s">
        <v>356</v>
      </c>
      <c r="DY4" s="634">
        <f t="shared" ref="DY4:DY27" si="33">VLOOKUP(DW4,$J$4:$Q$27,$DY$33,FALSE)</f>
        <v>0.28168102817948354</v>
      </c>
      <c r="DZ4" s="290">
        <f t="shared" ref="DZ4:DZ27" si="34">DY4*$DZ$28</f>
        <v>1011575.7299871297</v>
      </c>
      <c r="EA4" s="649">
        <f t="shared" ref="EA4:EA27" si="35">IF($AT4=0,0,ROUND(IF(VLOOKUP(DW4,$AQ$4:$AT$27,$AZ$30,FALSE)&lt;&gt;0,DZ4/VLOOKUP(DW4,$AQ$4:$AT$27,$AZ$30,FALSE)*100,""),6))</f>
        <v>9.2865000000000003E-2</v>
      </c>
      <c r="EB4" s="15"/>
      <c r="EC4" s="605"/>
      <c r="ED4" s="15"/>
      <c r="EE4" s="628">
        <v>1</v>
      </c>
      <c r="EF4" s="402" t="s">
        <v>354</v>
      </c>
      <c r="EG4" s="290">
        <v>6204250.9660999998</v>
      </c>
      <c r="EH4" s="630">
        <f>EG4/$EG$7</f>
        <v>0.63130492994987752</v>
      </c>
      <c r="EI4" s="290">
        <f>EH4*$EI$7</f>
        <v>7097065.7171596689</v>
      </c>
      <c r="EJ4" s="15"/>
      <c r="EK4" s="605"/>
      <c r="EL4" s="15"/>
      <c r="EM4" s="636">
        <v>1</v>
      </c>
      <c r="EN4" s="654">
        <f t="shared" ref="EN4:EN27" si="36">FR4</f>
        <v>1</v>
      </c>
      <c r="EO4" s="402" t="s">
        <v>356</v>
      </c>
      <c r="EP4" s="634">
        <f t="shared" ref="EP4:EP27" si="37">VLOOKUP(EN4,$V$4:$Y$27,$EP$33,FALSE)</f>
        <v>0.3444589322385217</v>
      </c>
      <c r="EQ4" s="290">
        <f t="shared" ref="EQ4:EQ27" si="38">EP4*$EQ$28</f>
        <v>2444647.6789594376</v>
      </c>
      <c r="ER4" s="634">
        <f t="shared" ref="ER4:ER27" si="39">VLOOKUP(EN4,$CI$4:$CP$27,$ER$33,FALSE)</f>
        <v>0.33513723445995797</v>
      </c>
      <c r="ES4" s="290">
        <f t="shared" ref="ES4:ES27" si="40">ER4*$ES$28</f>
        <v>392129.3905079934</v>
      </c>
      <c r="ET4" s="634">
        <f t="shared" ref="ET4:ET27" si="41">VLOOKUP(EN4,$J$4:$M$27,$ET$33,FALSE)</f>
        <v>0.50680110207921159</v>
      </c>
      <c r="EU4" s="290">
        <f t="shared" ref="EU4:EU27" si="42">ET4*$EU$28</f>
        <v>1507619.8805676915</v>
      </c>
      <c r="EV4" s="290">
        <f t="shared" ref="EV4:EV27" si="43">EQ4+ES4+EU4</f>
        <v>4344396.9500351222</v>
      </c>
      <c r="EW4" s="634">
        <f t="shared" ref="EW4:EW27" si="44">EV4/$EV$28</f>
        <v>0.38644692349192766</v>
      </c>
      <c r="EX4" s="649">
        <f t="shared" ref="EX4:EX27" si="45">IF($AT4=0,0,ROUND(IF(VLOOKUP(EN4,$AQ$4:$AT$27,$AZ$30,FALSE)&lt;&gt;0,EV4/VLOOKUP(EN4,$AQ$4:$AT$27,$AZ$30,FALSE)*100,""),6))</f>
        <v>0.39882600000000001</v>
      </c>
      <c r="EY4" s="15"/>
      <c r="EZ4" s="605"/>
      <c r="FA4" s="15"/>
      <c r="FB4" s="628">
        <v>1</v>
      </c>
      <c r="FC4" s="629" t="s">
        <v>248</v>
      </c>
      <c r="FD4" s="290">
        <f>C11</f>
        <v>20413939.926346004</v>
      </c>
      <c r="FE4" s="15"/>
      <c r="FF4" s="605"/>
      <c r="FG4" s="15"/>
      <c r="FH4" s="636">
        <v>1</v>
      </c>
      <c r="FI4" s="637">
        <f t="shared" ref="FI4:FI27" si="46">FR4</f>
        <v>1</v>
      </c>
      <c r="FJ4" s="402" t="s">
        <v>356</v>
      </c>
      <c r="FK4" s="634">
        <f t="shared" ref="FK4:FK28" si="47">Y4</f>
        <v>0.3444589322385217</v>
      </c>
      <c r="FL4" s="290">
        <f t="shared" ref="FL4:FL27" si="48">Y4*$FL$28</f>
        <v>6831120.4031885127</v>
      </c>
      <c r="FM4" s="649">
        <f t="shared" ref="FM4:FM27" si="49">IF($AT4=0,0,ROUND(IF(VLOOKUP(FI4,$AQ$4:$AT$27,$AZ$30,FALSE)&lt;&gt;0,FL4/VLOOKUP(FI4,$AQ$4:$AT$27,$AZ$30,FALSE)*100,""),6))</f>
        <v>0.62711399999999995</v>
      </c>
      <c r="FN4" s="15"/>
      <c r="FO4" s="605"/>
      <c r="FP4" s="15"/>
      <c r="FQ4" s="628">
        <v>1</v>
      </c>
      <c r="FR4" s="637">
        <v>1</v>
      </c>
      <c r="FS4" s="402" t="s">
        <v>356</v>
      </c>
      <c r="FT4" s="290">
        <f t="shared" ref="FT4:FT27" si="50">VLOOKUP(FR4,$AQ$4:$AZ$27,$FT$30,FALSE)</f>
        <v>15950160.534202663</v>
      </c>
      <c r="FU4" s="290">
        <f t="shared" ref="FU4:FU27" si="51">VLOOKUP(FR4,$BL$4:$BS$86,$FU$30,FALSE)</f>
        <v>9588504.1111164689</v>
      </c>
      <c r="FV4" s="290">
        <f t="shared" ref="FV4:FV27" si="52">VLOOKUP(FR4,$CI$4:$CQ$27,$FV$30,FALSE)</f>
        <v>7532668.2500825729</v>
      </c>
      <c r="FW4" s="290">
        <f t="shared" ref="FW4:FW27" si="53">VLOOKUP(FR4,$DH$4:$DP$27,$FW$30,FALSE)</f>
        <v>2242128.5977391358</v>
      </c>
      <c r="FX4" s="290">
        <f t="shared" ref="FX4:FX27" si="54">VLOOKUP(FR4,$DW$4:$EA$27,$FX$30,FALSE)</f>
        <v>1011575.7299871297</v>
      </c>
      <c r="FY4" s="290">
        <f t="shared" ref="FY4:FY27" si="55">VLOOKUP(FR4,$EN$4:$EV$28,$FY$31,FALSE)</f>
        <v>4344396.9500351222</v>
      </c>
      <c r="FZ4" s="290">
        <f t="shared" ref="FZ4:FZ27" si="56">VLOOKUP(FR4,$FI$4:$FL$27,$FZ$30,FALSE)</f>
        <v>6831120.4031885127</v>
      </c>
      <c r="GA4" s="290">
        <f t="shared" ref="GA4:GA24" si="57">SUM(FT4:FZ4)</f>
        <v>47500554.576351613</v>
      </c>
      <c r="GB4" s="655">
        <f t="shared" ref="GB4:GB27" si="58">IF($AT4=0,0,ROUND(IF(VLOOKUP(FR4,$AQ$4:$AT$27,$AZ$30,FALSE)&lt;&gt;0,GA4/VLOOKUP(FR4,$AQ$4:$AT$27,$AZ$30,FALSE)*100,""),6))</f>
        <v>4.3606699999999998</v>
      </c>
      <c r="GC4" s="15"/>
      <c r="GD4" s="605"/>
      <c r="GE4" s="15"/>
      <c r="GF4" s="636">
        <v>1</v>
      </c>
      <c r="GG4" s="637">
        <f t="shared" ref="GG4:GG27" si="59">FR4</f>
        <v>1</v>
      </c>
      <c r="GH4" s="402" t="s">
        <v>356</v>
      </c>
      <c r="GI4" s="649">
        <f t="shared" ref="GI4:GI27" si="60">VLOOKUP(GG4,$AQ$4:$AZ$27,$GI$30,FALSE)</f>
        <v>1.4642649999999999</v>
      </c>
      <c r="GJ4" s="649">
        <f t="shared" ref="GJ4:GJ27" si="61">VLOOKUP(GG4,$BL$4:$BS$27,$GJ$30,FALSE)</f>
        <v>0.88024899999999995</v>
      </c>
      <c r="GK4" s="649">
        <f t="shared" ref="GK4:GK27" si="62">VLOOKUP(GG4,$CI$4:$CQ$27,$GK$30,FALSE)</f>
        <v>0.69151799999999997</v>
      </c>
      <c r="GL4" s="649">
        <f t="shared" ref="GL4:GL27" si="63">VLOOKUP(GG4,$DH$4:$DR$27,$GL$30,FALSE)</f>
        <v>0.20583299999999999</v>
      </c>
      <c r="GM4" s="649">
        <f t="shared" ref="GM4:GM27" si="64">VLOOKUP(GG4,$DW$4:$EA$27,$GM$30,FALSE)</f>
        <v>9.2865000000000003E-2</v>
      </c>
      <c r="GN4" s="649">
        <f t="shared" ref="GN4:GN27" si="65">VLOOKUP(GG4,$EN$4:$EX$28,$GN$30,FALSE)</f>
        <v>0.39882600000000001</v>
      </c>
      <c r="GO4" s="649">
        <f t="shared" ref="GO4:GO27" si="66">VLOOKUP(GG4,$FI$4:$FM$27,$GO$30,FALSE)</f>
        <v>0.62711399999999995</v>
      </c>
      <c r="GP4" s="649">
        <f t="shared" ref="GP4:GP27" si="67">VLOOKUP(GG4,$FR$4:$GB$27,$GP$30,FALSE)</f>
        <v>4.3606699999999998</v>
      </c>
      <c r="GQ4" s="845">
        <f>$L4</f>
        <v>1089294975.5681727</v>
      </c>
      <c r="GR4" s="616"/>
      <c r="GS4" s="605"/>
      <c r="GT4" s="15"/>
      <c r="GU4" s="628">
        <v>1</v>
      </c>
      <c r="GV4" s="637">
        <f t="shared" ref="GV4:GV27" si="68">FR4</f>
        <v>1</v>
      </c>
      <c r="GW4" s="402" t="s">
        <v>356</v>
      </c>
      <c r="GX4" s="635" t="s">
        <v>355</v>
      </c>
      <c r="GY4" s="290">
        <f t="shared" ref="GY4:GY27" si="69">GA4</f>
        <v>47500554.576351613</v>
      </c>
      <c r="GZ4" s="633">
        <f t="shared" ref="GZ4:GZ27" si="70">VLOOKUP(GV4,$GG$4:$GQ$27,$GZ$34,FALSE)</f>
        <v>1089294975.5681727</v>
      </c>
      <c r="HA4" s="649">
        <f>IF(GW4="Specialty Containers",$HA$31,ROUND(IF(GZ4&lt;&gt;0,GY4/GZ4*100,0),6))</f>
        <v>4.3606699999999998</v>
      </c>
      <c r="HB4" s="290">
        <f t="shared" ref="HB4:HB27" si="71">ROUND(HA4,10)*GZ4/100</f>
        <v>47500559.21110864</v>
      </c>
      <c r="HC4" s="656">
        <f t="shared" ref="HC4:HC27" si="72">HB4-GY4</f>
        <v>4.6347570270299911</v>
      </c>
      <c r="HD4" s="657"/>
      <c r="HE4" s="605"/>
      <c r="HF4" s="15"/>
      <c r="HG4" s="628">
        <v>1</v>
      </c>
      <c r="HH4" s="402" t="s">
        <v>355</v>
      </c>
      <c r="HI4" s="658">
        <f>SUMIF($GX$4:$GX$27,$HH4,GY$4:GY$27)</f>
        <v>133458352.00300349</v>
      </c>
      <c r="HJ4" s="659">
        <f>HI4/HI$6</f>
        <v>0.9775113440798977</v>
      </c>
      <c r="HK4" s="658">
        <f>SUMIF($GX$4:$GX$27,$HH4,HB$4:HB$27)</f>
        <v>133458355.57632251</v>
      </c>
      <c r="HL4" s="656">
        <f>SUMIF($GX$4:$GX$27,$HH4,HC$4:HC$27)</f>
        <v>3.5733189884513195</v>
      </c>
      <c r="HM4" s="657"/>
      <c r="HN4" s="605"/>
      <c r="HO4" s="15"/>
      <c r="HP4" s="636">
        <v>1</v>
      </c>
      <c r="HQ4" s="660">
        <f t="shared" ref="HQ4:HQ27" si="73">FR4</f>
        <v>1</v>
      </c>
      <c r="HR4" s="402" t="s">
        <v>356</v>
      </c>
      <c r="HS4" s="845">
        <f>$L4</f>
        <v>1089294975.5681727</v>
      </c>
      <c r="HT4" s="661">
        <f>HA4</f>
        <v>4.3606699999999998</v>
      </c>
      <c r="HU4" s="661">
        <v>3.3553109999999999</v>
      </c>
      <c r="HV4" s="630">
        <f>IF(HU4&lt;&gt;0,HT4/HU4-1,"")</f>
        <v>0.29963213544139422</v>
      </c>
      <c r="HW4" s="661">
        <f>HT4-HU4</f>
        <v>1.0053589999999999</v>
      </c>
      <c r="HX4" s="631">
        <v>10</v>
      </c>
      <c r="HY4" s="15"/>
      <c r="HZ4" s="605"/>
      <c r="IA4" s="15"/>
      <c r="IB4" s="662">
        <v>2130515699</v>
      </c>
      <c r="IC4" s="847">
        <f>L28</f>
        <v>2149353999.2300944</v>
      </c>
      <c r="ID4" s="663">
        <f>(IC4-IB4)/IB4</f>
        <v>8.8421316204975939E-3</v>
      </c>
      <c r="IE4" s="662">
        <v>1500000</v>
      </c>
      <c r="IF4" s="664">
        <f>HT28</f>
        <v>6.3520806244812684</v>
      </c>
      <c r="IG4" s="665">
        <f>IF4*IC4/100</f>
        <v>136528698.93660811</v>
      </c>
      <c r="IH4" s="666">
        <v>1.4999999999999999E-2</v>
      </c>
      <c r="II4" s="662">
        <v>321518206</v>
      </c>
      <c r="IJ4" s="663">
        <f>II4/IC4</f>
        <v>0.14958829774675036</v>
      </c>
      <c r="IK4" s="663">
        <f>SUM(HS8,HS15,HS17,HS23:HS24,HS27)/HS28</f>
        <v>1.7000098599325122E-2</v>
      </c>
      <c r="IL4" s="15"/>
      <c r="IM4" s="605"/>
      <c r="IN4" s="15"/>
      <c r="IO4" s="636">
        <v>1</v>
      </c>
      <c r="IP4" s="660">
        <v>1</v>
      </c>
      <c r="IQ4" s="402" t="s">
        <v>356</v>
      </c>
      <c r="IR4" s="667">
        <f>GY4</f>
        <v>47500554.576351613</v>
      </c>
      <c r="IS4" s="668">
        <f>GZ4</f>
        <v>1089294975.5681727</v>
      </c>
      <c r="IT4" s="669">
        <f>HA4</f>
        <v>4.3606699999999998</v>
      </c>
      <c r="IU4" s="633">
        <f>IS4*$IJ$4/(1-$IK$4)</f>
        <v>165763781.77368057</v>
      </c>
      <c r="IV4" s="633">
        <f>IS4-IU4</f>
        <v>923531193.79449213</v>
      </c>
      <c r="IW4" s="667">
        <f>IU4*$IH$4</f>
        <v>2486456.7266052086</v>
      </c>
      <c r="IX4" s="667">
        <f>IR4-IW4</f>
        <v>45014097.849746406</v>
      </c>
      <c r="IY4" s="670">
        <f>IX4/IS4*100</f>
        <v>4.1324066354264781</v>
      </c>
      <c r="IZ4" s="670">
        <f>IY4+1.5</f>
        <v>5.6324066354264781</v>
      </c>
      <c r="JA4" s="667">
        <f>(IY4*IV4+IZ4*IU4)/100</f>
        <v>47500554.576351613</v>
      </c>
      <c r="JB4" s="655">
        <f>IT4-IY4</f>
        <v>0.2282633645735217</v>
      </c>
      <c r="JC4" s="15"/>
      <c r="JD4" s="605"/>
      <c r="JE4" s="15"/>
      <c r="JF4" s="636">
        <v>1</v>
      </c>
      <c r="JG4" s="660">
        <f t="shared" ref="JG4:JG27" si="74">FR4</f>
        <v>1</v>
      </c>
      <c r="JH4" s="402" t="s">
        <v>356</v>
      </c>
      <c r="JI4" s="845">
        <f>$L4</f>
        <v>1089294975.5681727</v>
      </c>
      <c r="JJ4" s="661">
        <f>IY4</f>
        <v>4.1324066354264781</v>
      </c>
      <c r="JK4" s="661">
        <v>3.121</v>
      </c>
      <c r="JL4" s="630">
        <f>IF(JK4&lt;&gt;0,JJ4/JK4-1,"")</f>
        <v>0.32406492644231921</v>
      </c>
      <c r="JM4" s="661">
        <f>JJ4-JK4</f>
        <v>1.0114066354264781</v>
      </c>
      <c r="JN4" s="631">
        <v>10</v>
      </c>
      <c r="JO4" s="15"/>
      <c r="JP4" s="15"/>
      <c r="JQ4" s="605"/>
      <c r="JR4" s="15"/>
      <c r="JS4" s="845">
        <v>1079472720</v>
      </c>
      <c r="JT4" s="661">
        <v>4.1530633403542172</v>
      </c>
      <c r="JU4" s="850">
        <f>JS4-JI4</f>
        <v>-9822255.5681726933</v>
      </c>
      <c r="JV4" s="851">
        <f>JJ4-JT4</f>
        <v>-2.0656704927739078E-2</v>
      </c>
      <c r="JX4" s="1" t="s">
        <v>443</v>
      </c>
      <c r="KA4" s="852">
        <f>SUMPRODUCT(JU4:JU27,JT4:JT27)/100</f>
        <v>-1271898.0250776955</v>
      </c>
    </row>
    <row r="5" spans="1:287" x14ac:dyDescent="0.3">
      <c r="A5" s="247">
        <v>2</v>
      </c>
      <c r="B5" s="671" t="s">
        <v>56</v>
      </c>
      <c r="C5" s="844">
        <f>'DCA 3 month Phase I'!LF27</f>
        <v>2376636.5789646083</v>
      </c>
      <c r="D5" s="672">
        <f t="shared" si="0"/>
        <v>1.7407597065493965E-2</v>
      </c>
      <c r="E5" s="673">
        <v>0.11057446003850119</v>
      </c>
      <c r="F5" s="15"/>
      <c r="G5" s="605"/>
      <c r="H5" s="15"/>
      <c r="I5" s="247">
        <f>+I4+1</f>
        <v>2</v>
      </c>
      <c r="J5" s="674">
        <f t="shared" si="1"/>
        <v>2</v>
      </c>
      <c r="K5" s="15" t="s">
        <v>361</v>
      </c>
      <c r="L5" s="842">
        <v>971196.59453109722</v>
      </c>
      <c r="M5" s="564">
        <f t="shared" si="2"/>
        <v>4.5185511315445616E-4</v>
      </c>
      <c r="N5" s="365">
        <v>114.49052914579005</v>
      </c>
      <c r="O5" s="365">
        <f t="shared" ref="O5:O27" si="75">IFERROR(L5/N5,0)</f>
        <v>8482.7679789512895</v>
      </c>
      <c r="P5" s="564">
        <f t="shared" si="3"/>
        <v>5.1244342515688107E-3</v>
      </c>
      <c r="Q5" s="231" t="s">
        <v>355</v>
      </c>
      <c r="R5" s="15"/>
      <c r="S5" s="605"/>
      <c r="T5" s="15"/>
      <c r="U5" s="593">
        <f>+U4+1</f>
        <v>2</v>
      </c>
      <c r="V5" s="675">
        <f t="shared" si="4"/>
        <v>2</v>
      </c>
      <c r="W5" s="15" t="s">
        <v>361</v>
      </c>
      <c r="X5" s="270">
        <f t="shared" ref="X5:X27" si="76">SUM(FT5:FX5)</f>
        <v>381461.78744387015</v>
      </c>
      <c r="Y5" s="564">
        <f t="shared" si="5"/>
        <v>3.6172824596323611E-3</v>
      </c>
      <c r="Z5" s="15"/>
      <c r="AA5" s="605"/>
      <c r="AB5" s="15"/>
      <c r="AC5" s="593">
        <f>+AC4+1</f>
        <v>2</v>
      </c>
      <c r="AD5" s="74">
        <v>2</v>
      </c>
      <c r="AE5" s="258" t="s">
        <v>361</v>
      </c>
      <c r="AF5" s="280">
        <v>28.35</v>
      </c>
      <c r="AG5" s="15"/>
      <c r="AH5" s="605"/>
      <c r="AI5" s="15"/>
      <c r="AJ5" s="593">
        <f t="shared" ref="AJ5:AJ7" si="77">+AJ4+1</f>
        <v>2</v>
      </c>
      <c r="AK5" s="676" t="s">
        <v>357</v>
      </c>
      <c r="AL5" s="677">
        <v>2000616.6825380074</v>
      </c>
      <c r="AM5" s="643"/>
      <c r="AN5" s="644"/>
      <c r="AO5" s="643"/>
      <c r="AP5" s="593">
        <f t="shared" ref="AP5:AP27" si="78">+AP4+1</f>
        <v>2</v>
      </c>
      <c r="AQ5" s="678">
        <f t="shared" si="6"/>
        <v>2</v>
      </c>
      <c r="AR5" s="15" t="s">
        <v>361</v>
      </c>
      <c r="AS5" s="15">
        <f t="shared" si="7"/>
        <v>28.35</v>
      </c>
      <c r="AT5" s="845">
        <f t="shared" ref="AT5:AT27" si="79">$L5</f>
        <v>971196.59453109722</v>
      </c>
      <c r="AU5" s="679">
        <f>AT5*AS5/3600</f>
        <v>7648.1731819323904</v>
      </c>
      <c r="AV5" s="680">
        <f t="shared" si="8"/>
        <v>8198.2282074910436</v>
      </c>
      <c r="AW5" s="681">
        <f t="shared" si="9"/>
        <v>25.348837012152579</v>
      </c>
      <c r="AX5" s="270">
        <f>AV5*AW5</f>
        <v>207815.55062012226</v>
      </c>
      <c r="AY5" s="564">
        <f t="shared" ref="AY5:AY28" si="80">AX5/$AX$28</f>
        <v>4.0978505673014151E-3</v>
      </c>
      <c r="AZ5" s="682">
        <f t="shared" si="10"/>
        <v>21.397887000000001</v>
      </c>
      <c r="BA5" s="15"/>
      <c r="BB5" s="605"/>
      <c r="BC5" s="15"/>
      <c r="BD5" s="247">
        <v>2</v>
      </c>
      <c r="BE5" s="475" t="s">
        <v>327</v>
      </c>
      <c r="BF5" s="683">
        <v>0.5</v>
      </c>
      <c r="BG5" s="684">
        <f>BF5*$BG$6</f>
        <v>11674541.770339459</v>
      </c>
      <c r="BH5" s="15"/>
      <c r="BI5" s="605"/>
      <c r="BJ5" s="15"/>
      <c r="BK5" s="247">
        <f>+BK4+1</f>
        <v>2</v>
      </c>
      <c r="BL5" s="231">
        <f t="shared" si="11"/>
        <v>2</v>
      </c>
      <c r="BM5" s="15" t="s">
        <v>361</v>
      </c>
      <c r="BN5" s="564">
        <f t="shared" ref="BN5:BN27" si="81">VLOOKUP(BL5,$AQ$4:$AY$28,$BN$33,FALSE)</f>
        <v>4.0978505673014151E-3</v>
      </c>
      <c r="BO5" s="270">
        <f t="shared" ref="BO5:BO27" si="82">BN5*$BO$28</f>
        <v>47840.52761656962</v>
      </c>
      <c r="BP5" s="564">
        <f t="shared" ref="BP5:BP27" si="83">VLOOKUP(BL5,$J$4:$M$27,$BP$33,FALSE)</f>
        <v>4.5185511315445616E-4</v>
      </c>
      <c r="BQ5" s="270">
        <f t="shared" ref="BQ5:BQ27" si="84">BP5*$BQ$28</f>
        <v>5275.2013926631616</v>
      </c>
      <c r="BR5" s="685">
        <f t="shared" si="12"/>
        <v>53115.729009232782</v>
      </c>
      <c r="BS5" s="682">
        <f t="shared" si="13"/>
        <v>5.4691020000000004</v>
      </c>
      <c r="BT5" s="15"/>
      <c r="BU5" s="605"/>
      <c r="BV5" s="15"/>
      <c r="BW5" s="247">
        <f>+BW4+1</f>
        <v>2</v>
      </c>
      <c r="BX5" s="15" t="s">
        <v>358</v>
      </c>
      <c r="BY5" s="686">
        <v>0.15906062856130126</v>
      </c>
      <c r="BZ5" s="687">
        <f>BY5*$BZ$9</f>
        <v>3575105.4296685238</v>
      </c>
      <c r="CA5" s="688">
        <v>1</v>
      </c>
      <c r="CB5" s="688"/>
      <c r="CC5" s="687">
        <f>CA5*$BZ5</f>
        <v>3575105.4296685238</v>
      </c>
      <c r="CD5" s="687">
        <f t="shared" si="14"/>
        <v>0</v>
      </c>
      <c r="CE5" s="15"/>
      <c r="CF5" s="605"/>
      <c r="CG5" s="15"/>
      <c r="CH5" s="247">
        <f>+CH4+1</f>
        <v>2</v>
      </c>
      <c r="CI5" s="74">
        <f t="shared" si="15"/>
        <v>2</v>
      </c>
      <c r="CJ5" s="15" t="s">
        <v>361</v>
      </c>
      <c r="CK5" s="254">
        <f t="shared" si="16"/>
        <v>4.5185511315445616E-4</v>
      </c>
      <c r="CL5" s="256">
        <f t="shared" si="17"/>
        <v>2411.6221936537222</v>
      </c>
      <c r="CM5" s="254">
        <f t="shared" si="18"/>
        <v>5.1244342515688107E-3</v>
      </c>
      <c r="CN5" s="256">
        <f t="shared" si="19"/>
        <v>87828.760764869017</v>
      </c>
      <c r="CO5" s="256">
        <f t="shared" si="20"/>
        <v>90240.382958522736</v>
      </c>
      <c r="CP5" s="254">
        <f t="shared" si="21"/>
        <v>4.0149003483586718E-3</v>
      </c>
      <c r="CQ5" s="252">
        <f t="shared" si="22"/>
        <v>9.2916699999999999</v>
      </c>
      <c r="CR5" s="15"/>
      <c r="CS5" s="605"/>
      <c r="CT5" s="15"/>
      <c r="CU5" s="247">
        <f>+CU4+1</f>
        <v>2</v>
      </c>
      <c r="CV5" s="24" t="s">
        <v>48</v>
      </c>
      <c r="CW5" s="254">
        <v>1</v>
      </c>
      <c r="CX5" s="254">
        <v>0</v>
      </c>
      <c r="CY5" s="387">
        <v>0</v>
      </c>
      <c r="CZ5" s="256">
        <f t="shared" si="23"/>
        <v>57778.171249876505</v>
      </c>
      <c r="DA5" s="256">
        <f t="shared" si="23"/>
        <v>0</v>
      </c>
      <c r="DB5" s="256">
        <f t="shared" si="23"/>
        <v>0</v>
      </c>
      <c r="DC5" s="844">
        <f t="shared" ref="DC5:DC6" si="85">DC13*$DC$7</f>
        <v>57778.171249876505</v>
      </c>
      <c r="DD5" s="15"/>
      <c r="DE5" s="605"/>
      <c r="DF5" s="15"/>
      <c r="DG5" s="593">
        <f>+DG4+1</f>
        <v>2</v>
      </c>
      <c r="DH5" s="689">
        <f t="shared" si="24"/>
        <v>2</v>
      </c>
      <c r="DI5" s="15" t="s">
        <v>361</v>
      </c>
      <c r="DJ5" s="254">
        <f>VLOOKUP(DH5,$CI$4:$CP$27,$DJ$33,FALSE)</f>
        <v>4.0149003483586718E-3</v>
      </c>
      <c r="DK5" s="256">
        <f t="shared" ref="DK5:DK27" si="86">DJ5*$DK$28</f>
        <v>231.97359987865619</v>
      </c>
      <c r="DL5" s="254">
        <f t="shared" si="26"/>
        <v>5.1244342515688107E-3</v>
      </c>
      <c r="DM5" s="256">
        <f t="shared" si="27"/>
        <v>10171.967838041879</v>
      </c>
      <c r="DN5" s="254">
        <f t="shared" si="28"/>
        <v>4.5185511315445616E-4</v>
      </c>
      <c r="DO5" s="256">
        <f t="shared" si="29"/>
        <v>1483.2638025599304</v>
      </c>
      <c r="DP5" s="256">
        <f t="shared" ref="DP5:DP27" si="87">DK5+DM5+DO5</f>
        <v>11887.205240480465</v>
      </c>
      <c r="DQ5" s="254">
        <f t="shared" si="30"/>
        <v>2.2321793769617105E-3</v>
      </c>
      <c r="DR5" s="252">
        <f t="shared" si="31"/>
        <v>1.223975</v>
      </c>
      <c r="DS5" s="15"/>
      <c r="DT5" s="605"/>
      <c r="DU5" s="15"/>
      <c r="DV5" s="593">
        <f>+DV4+1</f>
        <v>2</v>
      </c>
      <c r="DW5" s="689">
        <f t="shared" si="32"/>
        <v>2</v>
      </c>
      <c r="DX5" s="15" t="s">
        <v>361</v>
      </c>
      <c r="DY5" s="254">
        <f t="shared" si="33"/>
        <v>5.1244342515688107E-3</v>
      </c>
      <c r="DZ5" s="256">
        <f t="shared" si="34"/>
        <v>18402.919615511873</v>
      </c>
      <c r="EA5" s="252">
        <f t="shared" si="35"/>
        <v>1.894871</v>
      </c>
      <c r="EB5" s="15"/>
      <c r="EC5" s="605"/>
      <c r="ED5" s="15"/>
      <c r="EE5" s="247">
        <v>2</v>
      </c>
      <c r="EF5" s="15" t="s">
        <v>48</v>
      </c>
      <c r="EG5" s="256">
        <v>1022862.4675000001</v>
      </c>
      <c r="EH5" s="672">
        <f>EG5/$EG$7</f>
        <v>0.10407994807459543</v>
      </c>
      <c r="EI5" s="256">
        <f>EH5*$EI$7</f>
        <v>1170056.1745694205</v>
      </c>
      <c r="EJ5" s="15"/>
      <c r="EK5" s="605"/>
      <c r="EL5" s="15"/>
      <c r="EM5" s="593">
        <f>+EM4+1</f>
        <v>2</v>
      </c>
      <c r="EN5" s="689">
        <f t="shared" si="36"/>
        <v>2</v>
      </c>
      <c r="EO5" s="15" t="s">
        <v>361</v>
      </c>
      <c r="EP5" s="254">
        <f t="shared" si="37"/>
        <v>3.6172824596323611E-3</v>
      </c>
      <c r="EQ5" s="256">
        <f t="shared" si="38"/>
        <v>25672.091333539833</v>
      </c>
      <c r="ER5" s="254">
        <f t="shared" si="39"/>
        <v>4.0149003483586718E-3</v>
      </c>
      <c r="ES5" s="256">
        <f t="shared" si="40"/>
        <v>4697.6589428779816</v>
      </c>
      <c r="ET5" s="254">
        <f t="shared" si="41"/>
        <v>4.5185511315445616E-4</v>
      </c>
      <c r="EU5" s="256">
        <f t="shared" si="42"/>
        <v>1344.1678578302465</v>
      </c>
      <c r="EV5" s="256">
        <f t="shared" si="43"/>
        <v>31713.918134248059</v>
      </c>
      <c r="EW5" s="254">
        <f t="shared" si="44"/>
        <v>2.8210465654516068E-3</v>
      </c>
      <c r="EX5" s="252">
        <f t="shared" si="45"/>
        <v>3.2654480000000001</v>
      </c>
      <c r="EY5" s="15"/>
      <c r="EZ5" s="605"/>
      <c r="FA5" s="15"/>
      <c r="FB5" s="366">
        <v>2</v>
      </c>
      <c r="FC5" s="690" t="s">
        <v>359</v>
      </c>
      <c r="FD5" s="368">
        <f>C12</f>
        <v>-582489.02218341269</v>
      </c>
      <c r="FE5" s="15"/>
      <c r="FF5" s="605"/>
      <c r="FG5" s="15"/>
      <c r="FH5" s="593">
        <f>+FH4+1</f>
        <v>2</v>
      </c>
      <c r="FI5" s="675">
        <f t="shared" si="46"/>
        <v>2</v>
      </c>
      <c r="FJ5" s="15" t="s">
        <v>361</v>
      </c>
      <c r="FK5" s="254">
        <f t="shared" si="47"/>
        <v>3.6172824596323611E-3</v>
      </c>
      <c r="FL5" s="256">
        <f t="shared" si="48"/>
        <v>71735.959504687678</v>
      </c>
      <c r="FM5" s="252">
        <f t="shared" si="49"/>
        <v>7.3863479999999999</v>
      </c>
      <c r="FN5" s="15"/>
      <c r="FO5" s="605"/>
      <c r="FP5" s="15"/>
      <c r="FQ5" s="247">
        <f t="shared" ref="FQ5:FQ13" si="88">+FQ4+1</f>
        <v>2</v>
      </c>
      <c r="FR5" s="675">
        <v>2</v>
      </c>
      <c r="FS5" s="15" t="s">
        <v>361</v>
      </c>
      <c r="FT5" s="256">
        <f t="shared" si="50"/>
        <v>207815.55062012226</v>
      </c>
      <c r="FU5" s="256">
        <f t="shared" si="51"/>
        <v>53115.729009232782</v>
      </c>
      <c r="FV5" s="256">
        <f t="shared" si="52"/>
        <v>90240.382958522736</v>
      </c>
      <c r="FW5" s="256">
        <f t="shared" si="53"/>
        <v>11887.205240480465</v>
      </c>
      <c r="FX5" s="256">
        <f t="shared" si="54"/>
        <v>18402.919615511873</v>
      </c>
      <c r="FY5" s="256">
        <f t="shared" si="55"/>
        <v>31713.918134248059</v>
      </c>
      <c r="FZ5" s="256">
        <f t="shared" si="56"/>
        <v>71735.959504687678</v>
      </c>
      <c r="GA5" s="256">
        <f t="shared" si="57"/>
        <v>484911.66508280591</v>
      </c>
      <c r="GB5" s="325">
        <f t="shared" si="58"/>
        <v>49.929299999999998</v>
      </c>
      <c r="GC5" s="15"/>
      <c r="GD5" s="605"/>
      <c r="GE5" s="15"/>
      <c r="GF5" s="593">
        <f t="shared" ref="GF5:GF27" si="89">+GF4+1</f>
        <v>2</v>
      </c>
      <c r="GG5" s="675">
        <f t="shared" si="59"/>
        <v>2</v>
      </c>
      <c r="GH5" s="15" t="s">
        <v>361</v>
      </c>
      <c r="GI5" s="252">
        <f t="shared" si="60"/>
        <v>21.397887000000001</v>
      </c>
      <c r="GJ5" s="252">
        <f t="shared" si="61"/>
        <v>5.4691020000000004</v>
      </c>
      <c r="GK5" s="252">
        <f t="shared" si="62"/>
        <v>9.2916699999999999</v>
      </c>
      <c r="GL5" s="252">
        <f t="shared" si="63"/>
        <v>1.223975</v>
      </c>
      <c r="GM5" s="252">
        <f t="shared" si="64"/>
        <v>1.894871</v>
      </c>
      <c r="GN5" s="252">
        <f t="shared" si="65"/>
        <v>3.2654480000000001</v>
      </c>
      <c r="GO5" s="252">
        <f t="shared" si="66"/>
        <v>7.3863479999999999</v>
      </c>
      <c r="GP5" s="252">
        <f t="shared" si="67"/>
        <v>49.929299999999998</v>
      </c>
      <c r="GQ5" s="845">
        <f t="shared" ref="GQ5:GQ27" si="90">$L5</f>
        <v>971196.59453109722</v>
      </c>
      <c r="GR5" s="616"/>
      <c r="GS5" s="605"/>
      <c r="GT5" s="15"/>
      <c r="GU5" s="247">
        <f t="shared" ref="GU5:GU27" si="91">+GU4+1</f>
        <v>2</v>
      </c>
      <c r="GV5" s="675">
        <f t="shared" si="68"/>
        <v>2</v>
      </c>
      <c r="GW5" s="15" t="s">
        <v>361</v>
      </c>
      <c r="GX5" s="231" t="s">
        <v>355</v>
      </c>
      <c r="GY5" s="270">
        <f t="shared" si="69"/>
        <v>484911.66508280591</v>
      </c>
      <c r="GZ5" s="365">
        <f t="shared" si="70"/>
        <v>971196.59453109722</v>
      </c>
      <c r="HA5" s="252">
        <f t="shared" ref="HA5:HA27" si="92">IF(GW5="Specialty Containers",$HA$31,ROUND(IF(GZ5&lt;&gt;0,GY5/GZ5*100,0),6))</f>
        <v>49.929299999999998</v>
      </c>
      <c r="HB5" s="256">
        <f t="shared" si="71"/>
        <v>484911.66127321514</v>
      </c>
      <c r="HC5" s="657">
        <f t="shared" si="72"/>
        <v>-3.8095907657407224E-3</v>
      </c>
      <c r="HD5" s="657"/>
      <c r="HE5" s="605"/>
      <c r="HF5" s="15"/>
      <c r="HG5" s="366">
        <v>2</v>
      </c>
      <c r="HH5" s="475" t="s">
        <v>360</v>
      </c>
      <c r="HI5" s="691">
        <f>SUMIF($GX$4:$GX$27,$HH5,GY$4:GY$27)</f>
        <v>3070346.9336046265</v>
      </c>
      <c r="HJ5" s="692">
        <f>HI5/HI$6</f>
        <v>2.2488655920102373E-2</v>
      </c>
      <c r="HK5" s="691">
        <f>SUMIF($GX$4:$GX$27,$HH5,HB$4:HB$27)</f>
        <v>3070346.9070307636</v>
      </c>
      <c r="HL5" s="693">
        <f>SUMIF($GX$4:$GX$27,$HH5,HC$4:HC$27)</f>
        <v>-2.6573862589430064E-2</v>
      </c>
      <c r="HM5" s="657"/>
      <c r="HN5" s="605"/>
      <c r="HO5" s="15"/>
      <c r="HP5" s="593">
        <f>+HP4+1</f>
        <v>2</v>
      </c>
      <c r="HQ5" s="694">
        <f t="shared" si="73"/>
        <v>2</v>
      </c>
      <c r="HR5" s="15" t="s">
        <v>361</v>
      </c>
      <c r="HS5" s="845">
        <f t="shared" ref="HS5:HS27" si="93">$L5</f>
        <v>971196.59453109722</v>
      </c>
      <c r="HT5" s="695">
        <f t="shared" ref="HT5:HT27" si="94">HA5</f>
        <v>49.929299999999998</v>
      </c>
      <c r="HU5" s="695">
        <v>40.338498000000001</v>
      </c>
      <c r="HV5" s="672">
        <f t="shared" ref="HV5:HV27" si="95">IF(HU5&lt;&gt;0,HT5/HU5-1,"")</f>
        <v>0.23775803452076971</v>
      </c>
      <c r="HW5" s="695">
        <f t="shared" ref="HW5:HW28" si="96">HT5-HU5</f>
        <v>9.5908019999999965</v>
      </c>
      <c r="HX5" s="673">
        <v>25</v>
      </c>
      <c r="HY5" s="15"/>
      <c r="HZ5" s="60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605"/>
      <c r="IN5" s="15"/>
      <c r="IO5" s="593">
        <v>2</v>
      </c>
      <c r="IP5" s="694">
        <v>2</v>
      </c>
      <c r="IQ5" s="15" t="s">
        <v>361</v>
      </c>
      <c r="IR5" s="696">
        <f t="shared" ref="IR5:IT27" si="97">GY5</f>
        <v>484911.66508280591</v>
      </c>
      <c r="IS5" s="697">
        <f t="shared" si="97"/>
        <v>971196.59453109722</v>
      </c>
      <c r="IT5" s="698">
        <f t="shared" si="97"/>
        <v>49.929299999999998</v>
      </c>
      <c r="IU5" s="365">
        <f t="shared" ref="IU5:IU26" si="98">IS5*$IJ$4/(1-$IK$4)</f>
        <v>147792.1260687199</v>
      </c>
      <c r="IV5" s="365">
        <f t="shared" ref="IV5:IV27" si="99">IS5-IU5</f>
        <v>823404.46846237732</v>
      </c>
      <c r="IW5" s="696">
        <f t="shared" ref="IW5:IW27" si="100">IU5*$IH$4</f>
        <v>2216.8818910307982</v>
      </c>
      <c r="IX5" s="696">
        <f t="shared" ref="IX5:IX27" si="101">IR5-IW5</f>
        <v>482694.78319177509</v>
      </c>
      <c r="IY5" s="556">
        <f t="shared" ref="IY5:IY25" si="102">IX5/IS5*100</f>
        <v>49.70103745316618</v>
      </c>
      <c r="IZ5" s="699">
        <f t="shared" ref="IZ5:IZ26" si="103">IY5+1.5</f>
        <v>51.20103745316618</v>
      </c>
      <c r="JA5" s="696">
        <f t="shared" ref="JA5:JA27" si="104">(IY5*IV5+IZ5*IU5)/100</f>
        <v>484911.66508280591</v>
      </c>
      <c r="JB5" s="700">
        <f t="shared" ref="JB5:JB27" si="105">IT5-IY5</f>
        <v>0.22826254683381819</v>
      </c>
      <c r="JC5" s="15"/>
      <c r="JD5" s="605"/>
      <c r="JE5" s="15"/>
      <c r="JF5" s="593">
        <f>+JF4+1</f>
        <v>2</v>
      </c>
      <c r="JG5" s="694">
        <f t="shared" si="74"/>
        <v>2</v>
      </c>
      <c r="JH5" s="15" t="s">
        <v>361</v>
      </c>
      <c r="JI5" s="845">
        <f t="shared" ref="JI5:JI27" si="106">$L5</f>
        <v>971196.59453109722</v>
      </c>
      <c r="JJ5" s="695">
        <f t="shared" ref="JJ5:JJ27" si="107">IY5</f>
        <v>49.70103745316618</v>
      </c>
      <c r="JK5" s="695">
        <v>40.103999999999999</v>
      </c>
      <c r="JL5" s="672">
        <f t="shared" ref="JL5" si="108">IF(JK5&lt;&gt;0,JJ5/JK5-1,"")</f>
        <v>0.23930374658802567</v>
      </c>
      <c r="JM5" s="695">
        <f t="shared" ref="JM5:JM28" si="109">JJ5-JK5</f>
        <v>9.5970374531661804</v>
      </c>
      <c r="JN5" s="673">
        <v>25</v>
      </c>
      <c r="JO5" s="15"/>
      <c r="JP5" s="15"/>
      <c r="JQ5" s="605"/>
      <c r="JR5" s="15"/>
      <c r="JS5" s="845">
        <v>930949</v>
      </c>
      <c r="JT5" s="695">
        <v>49.932546078249118</v>
      </c>
      <c r="JU5" s="850">
        <f t="shared" ref="JU5:JV28" si="110">JS5-JI5</f>
        <v>-40247.594531097217</v>
      </c>
      <c r="JV5" s="851">
        <f t="shared" ref="JV5:JV27" si="111">JJ5-JT5</f>
        <v>-0.23150862508293812</v>
      </c>
      <c r="JX5" s="1" t="s">
        <v>444</v>
      </c>
      <c r="KA5" s="852">
        <f>SUMPRODUCT(JS4:JS27,JV4:JV27)/100</f>
        <v>-633466.66742502013</v>
      </c>
    </row>
    <row r="6" spans="1:287" ht="17.25" thickBot="1" x14ac:dyDescent="0.35">
      <c r="A6" s="628">
        <v>3</v>
      </c>
      <c r="B6" s="629" t="s">
        <v>47</v>
      </c>
      <c r="C6" s="844">
        <f>'DCA 3 month Phase I'!LH27</f>
        <v>23349083.540678918</v>
      </c>
      <c r="D6" s="630">
        <f t="shared" si="0"/>
        <v>0.17101960043961287</v>
      </c>
      <c r="E6" s="631">
        <v>1.0697473708334411</v>
      </c>
      <c r="F6" s="15"/>
      <c r="G6" s="605"/>
      <c r="H6" s="15"/>
      <c r="I6" s="628">
        <f t="shared" ref="I6:I21" si="112">+I5+1</f>
        <v>3</v>
      </c>
      <c r="J6" s="632">
        <f t="shared" si="1"/>
        <v>3</v>
      </c>
      <c r="K6" s="402" t="s">
        <v>365</v>
      </c>
      <c r="L6" s="842">
        <v>2609976.869428019</v>
      </c>
      <c r="M6" s="634">
        <f t="shared" si="2"/>
        <v>1.214307587471827E-3</v>
      </c>
      <c r="N6" s="633">
        <v>871.93940506793979</v>
      </c>
      <c r="O6" s="633">
        <f t="shared" si="75"/>
        <v>2993.300743444041</v>
      </c>
      <c r="P6" s="634">
        <f t="shared" si="3"/>
        <v>1.8082509026549327E-3</v>
      </c>
      <c r="Q6" s="635" t="s">
        <v>355</v>
      </c>
      <c r="R6" s="15"/>
      <c r="S6" s="605"/>
      <c r="T6" s="15"/>
      <c r="U6" s="636">
        <f t="shared" ref="U6:U27" si="113">+U5+1</f>
        <v>3</v>
      </c>
      <c r="V6" s="637">
        <f t="shared" si="4"/>
        <v>3</v>
      </c>
      <c r="W6" s="402" t="s">
        <v>365</v>
      </c>
      <c r="X6" s="290">
        <f t="shared" si="76"/>
        <v>218249.51069860303</v>
      </c>
      <c r="Y6" s="634">
        <f t="shared" si="5"/>
        <v>2.0695916415731886E-3</v>
      </c>
      <c r="Z6" s="15"/>
      <c r="AA6" s="605"/>
      <c r="AB6" s="15"/>
      <c r="AC6" s="636">
        <f t="shared" ref="AC6:AC27" si="114">+AC5+1</f>
        <v>3</v>
      </c>
      <c r="AD6" s="638">
        <v>3</v>
      </c>
      <c r="AE6" s="639" t="s">
        <v>365</v>
      </c>
      <c r="AF6" s="640">
        <v>6.29</v>
      </c>
      <c r="AG6" s="15"/>
      <c r="AH6" s="605"/>
      <c r="AI6" s="15"/>
      <c r="AJ6" s="636">
        <f t="shared" si="77"/>
        <v>3</v>
      </c>
      <c r="AK6" s="701" t="s">
        <v>362</v>
      </c>
      <c r="AL6" s="702">
        <f>AL4/AL5</f>
        <v>25.348837012152579</v>
      </c>
      <c r="AM6" s="703"/>
      <c r="AN6" s="704"/>
      <c r="AO6" s="703"/>
      <c r="AP6" s="636">
        <f t="shared" si="78"/>
        <v>3</v>
      </c>
      <c r="AQ6" s="645">
        <f t="shared" si="6"/>
        <v>3</v>
      </c>
      <c r="AR6" s="402" t="s">
        <v>365</v>
      </c>
      <c r="AS6" s="402">
        <f t="shared" si="7"/>
        <v>6.29</v>
      </c>
      <c r="AT6" s="845">
        <f t="shared" si="79"/>
        <v>2609976.869428019</v>
      </c>
      <c r="AU6" s="646">
        <f t="shared" ref="AU6:AU27" si="115">AT6*AS6/3600</f>
        <v>4560.209585750622</v>
      </c>
      <c r="AV6" s="647">
        <f t="shared" si="8"/>
        <v>4888.178911310416</v>
      </c>
      <c r="AW6" s="648">
        <f t="shared" si="9"/>
        <v>25.348837012152579</v>
      </c>
      <c r="AX6" s="290">
        <f>AV6*AW6</f>
        <v>123909.65050904917</v>
      </c>
      <c r="AY6" s="634">
        <f t="shared" si="80"/>
        <v>2.4433360743094544E-3</v>
      </c>
      <c r="AZ6" s="649">
        <f t="shared" si="10"/>
        <v>4.7475379999999996</v>
      </c>
      <c r="BA6" s="15"/>
      <c r="BB6" s="605"/>
      <c r="BC6" s="15"/>
      <c r="BD6" s="705">
        <v>3</v>
      </c>
      <c r="BE6" s="706" t="s">
        <v>70</v>
      </c>
      <c r="BF6" s="707">
        <f>SUM(BF4:BF5)</f>
        <v>1</v>
      </c>
      <c r="BG6" s="708">
        <f>C6</f>
        <v>23349083.540678918</v>
      </c>
      <c r="BH6" s="15"/>
      <c r="BI6" s="605"/>
      <c r="BJ6" s="15"/>
      <c r="BK6" s="628">
        <f t="shared" ref="BK6:BK27" si="116">+BK5+1</f>
        <v>3</v>
      </c>
      <c r="BL6" s="635">
        <f t="shared" si="11"/>
        <v>3</v>
      </c>
      <c r="BM6" s="402" t="s">
        <v>365</v>
      </c>
      <c r="BN6" s="634">
        <f t="shared" si="81"/>
        <v>2.4433360743094544E-3</v>
      </c>
      <c r="BO6" s="290">
        <f t="shared" si="82"/>
        <v>28524.829058502961</v>
      </c>
      <c r="BP6" s="634">
        <f t="shared" si="83"/>
        <v>1.214307587471827E-3</v>
      </c>
      <c r="BQ6" s="290">
        <f t="shared" si="84"/>
        <v>14176.484651979981</v>
      </c>
      <c r="BR6" s="650">
        <f t="shared" si="12"/>
        <v>42701.313710482944</v>
      </c>
      <c r="BS6" s="649">
        <f t="shared" si="13"/>
        <v>1.63608</v>
      </c>
      <c r="BT6" s="15"/>
      <c r="BU6" s="605"/>
      <c r="BV6" s="15"/>
      <c r="BW6" s="628">
        <f>+BW5+1</f>
        <v>3</v>
      </c>
      <c r="BX6" s="402" t="s">
        <v>363</v>
      </c>
      <c r="BY6" s="630">
        <v>0.11870973376903964</v>
      </c>
      <c r="BZ6" s="651">
        <f>BY6*$BZ$9</f>
        <v>2668163.8164697476</v>
      </c>
      <c r="CA6" s="631"/>
      <c r="CB6" s="631">
        <v>1</v>
      </c>
      <c r="CC6" s="651">
        <f t="shared" si="14"/>
        <v>0</v>
      </c>
      <c r="CD6" s="651">
        <f t="shared" si="14"/>
        <v>2668163.8164697476</v>
      </c>
      <c r="CE6" s="15"/>
      <c r="CF6" s="605"/>
      <c r="CG6" s="15"/>
      <c r="CH6" s="628">
        <f t="shared" ref="CH6:CH27" si="117">+CH5+1</f>
        <v>3</v>
      </c>
      <c r="CI6" s="638">
        <f t="shared" si="15"/>
        <v>3</v>
      </c>
      <c r="CJ6" s="402" t="s">
        <v>365</v>
      </c>
      <c r="CK6" s="634">
        <f t="shared" si="16"/>
        <v>1.214307587471827E-3</v>
      </c>
      <c r="CL6" s="290">
        <f t="shared" si="17"/>
        <v>6480.9516205876016</v>
      </c>
      <c r="CM6" s="634">
        <f t="shared" si="18"/>
        <v>1.8082509026549327E-3</v>
      </c>
      <c r="CN6" s="290">
        <f t="shared" si="19"/>
        <v>30991.994069104891</v>
      </c>
      <c r="CO6" s="290">
        <f t="shared" si="20"/>
        <v>37472.945689692489</v>
      </c>
      <c r="CP6" s="634">
        <f t="shared" si="21"/>
        <v>1.6672152507677578E-3</v>
      </c>
      <c r="CQ6" s="649">
        <f t="shared" si="22"/>
        <v>1.4357580000000001</v>
      </c>
      <c r="CR6" s="15"/>
      <c r="CS6" s="605"/>
      <c r="CT6" s="15"/>
      <c r="CU6" s="709">
        <v>3</v>
      </c>
      <c r="CV6" s="710" t="s">
        <v>353</v>
      </c>
      <c r="CW6" s="711">
        <v>0</v>
      </c>
      <c r="CX6" s="711">
        <v>0</v>
      </c>
      <c r="CY6" s="712">
        <v>1</v>
      </c>
      <c r="CZ6" s="713">
        <f t="shared" si="23"/>
        <v>0</v>
      </c>
      <c r="DA6" s="713">
        <f t="shared" si="23"/>
        <v>0</v>
      </c>
      <c r="DB6" s="713">
        <f t="shared" si="23"/>
        <v>1297615.9773915869</v>
      </c>
      <c r="DC6" s="844">
        <f t="shared" si="85"/>
        <v>1297615.9773915869</v>
      </c>
      <c r="DD6" s="15"/>
      <c r="DE6" s="605"/>
      <c r="DF6" s="15"/>
      <c r="DG6" s="636">
        <f t="shared" ref="DG6:DG27" si="118">+DG5+1</f>
        <v>3</v>
      </c>
      <c r="DH6" s="654">
        <f t="shared" si="24"/>
        <v>3</v>
      </c>
      <c r="DI6" s="402" t="s">
        <v>365</v>
      </c>
      <c r="DJ6" s="634">
        <f t="shared" si="25"/>
        <v>1.6672152507677578E-3</v>
      </c>
      <c r="DK6" s="290">
        <f t="shared" si="86"/>
        <v>96.328648269265315</v>
      </c>
      <c r="DL6" s="634">
        <f t="shared" si="26"/>
        <v>1.8082509026549327E-3</v>
      </c>
      <c r="DM6" s="290">
        <f t="shared" si="27"/>
        <v>3589.3659908476998</v>
      </c>
      <c r="DN6" s="634">
        <f t="shared" si="28"/>
        <v>1.214307587471827E-3</v>
      </c>
      <c r="DO6" s="290">
        <f t="shared" si="29"/>
        <v>3986.097395461275</v>
      </c>
      <c r="DP6" s="290">
        <f t="shared" si="87"/>
        <v>7671.7920345782404</v>
      </c>
      <c r="DQ6" s="634">
        <f t="shared" si="30"/>
        <v>1.4406090933475385E-3</v>
      </c>
      <c r="DR6" s="649">
        <f t="shared" si="31"/>
        <v>0.29394100000000001</v>
      </c>
      <c r="DS6" s="15"/>
      <c r="DT6" s="605"/>
      <c r="DU6" s="15"/>
      <c r="DV6" s="636">
        <f t="shared" ref="DV6:DV27" si="119">+DV5+1</f>
        <v>3</v>
      </c>
      <c r="DW6" s="654">
        <f t="shared" si="32"/>
        <v>3</v>
      </c>
      <c r="DX6" s="402" t="s">
        <v>365</v>
      </c>
      <c r="DY6" s="634">
        <f t="shared" si="33"/>
        <v>1.8082509026549327E-3</v>
      </c>
      <c r="DZ6" s="290">
        <f t="shared" si="34"/>
        <v>6493.8087548001922</v>
      </c>
      <c r="EA6" s="649">
        <f t="shared" si="35"/>
        <v>0.248807</v>
      </c>
      <c r="EB6" s="15"/>
      <c r="EC6" s="605"/>
      <c r="ED6" s="15"/>
      <c r="EE6" s="709">
        <v>3</v>
      </c>
      <c r="EF6" s="714" t="s">
        <v>170</v>
      </c>
      <c r="EG6" s="713">
        <v>2600547.7674500002</v>
      </c>
      <c r="EH6" s="715">
        <f>EG6/$EG$7</f>
        <v>0.264615121975527</v>
      </c>
      <c r="EI6" s="713">
        <f>EH6*$EI$7</f>
        <v>2974776.2472940614</v>
      </c>
      <c r="EJ6" s="15"/>
      <c r="EK6" s="605"/>
      <c r="EL6" s="15"/>
      <c r="EM6" s="636">
        <f t="shared" ref="EM6:EM27" si="120">+EM5+1</f>
        <v>3</v>
      </c>
      <c r="EN6" s="654">
        <f t="shared" si="36"/>
        <v>3</v>
      </c>
      <c r="EO6" s="402" t="s">
        <v>365</v>
      </c>
      <c r="EP6" s="634">
        <f t="shared" si="37"/>
        <v>2.0695916415731886E-3</v>
      </c>
      <c r="EQ6" s="290">
        <f t="shared" si="38"/>
        <v>14688.027887929278</v>
      </c>
      <c r="ER6" s="634">
        <f t="shared" si="39"/>
        <v>1.6672152507677578E-3</v>
      </c>
      <c r="ES6" s="290">
        <f t="shared" si="40"/>
        <v>1950.7354984971198</v>
      </c>
      <c r="ET6" s="634">
        <f t="shared" si="41"/>
        <v>1.214307587471827E-3</v>
      </c>
      <c r="EU6" s="290">
        <f t="shared" si="42"/>
        <v>3612.2933681201466</v>
      </c>
      <c r="EV6" s="290">
        <f t="shared" si="43"/>
        <v>20251.056754546546</v>
      </c>
      <c r="EW6" s="634">
        <f t="shared" si="44"/>
        <v>1.8013912334119617E-3</v>
      </c>
      <c r="EX6" s="649">
        <f t="shared" si="45"/>
        <v>0.77590899999999996</v>
      </c>
      <c r="EY6" s="15"/>
      <c r="EZ6" s="605"/>
      <c r="FA6" s="15"/>
      <c r="FB6" s="716">
        <v>3</v>
      </c>
      <c r="FC6" s="717" t="s">
        <v>364</v>
      </c>
      <c r="FD6" s="718">
        <f>SUM(FD4:FD5)</f>
        <v>19831450.904162593</v>
      </c>
      <c r="FE6" s="15"/>
      <c r="FF6" s="605"/>
      <c r="FG6" s="15"/>
      <c r="FH6" s="636">
        <f t="shared" ref="FH6:FH27" si="121">+FH5+1</f>
        <v>3</v>
      </c>
      <c r="FI6" s="637">
        <f t="shared" si="46"/>
        <v>3</v>
      </c>
      <c r="FJ6" s="402" t="s">
        <v>365</v>
      </c>
      <c r="FK6" s="634">
        <f t="shared" si="47"/>
        <v>2.0695916415731886E-3</v>
      </c>
      <c r="FL6" s="290">
        <f t="shared" si="48"/>
        <v>41043.005031523957</v>
      </c>
      <c r="FM6" s="649">
        <f t="shared" si="49"/>
        <v>1.572543</v>
      </c>
      <c r="FN6" s="15"/>
      <c r="FO6" s="605"/>
      <c r="FP6" s="15"/>
      <c r="FQ6" s="628">
        <v>3</v>
      </c>
      <c r="FR6" s="637">
        <v>3</v>
      </c>
      <c r="FS6" s="402" t="s">
        <v>365</v>
      </c>
      <c r="FT6" s="290">
        <f t="shared" si="50"/>
        <v>123909.65050904917</v>
      </c>
      <c r="FU6" s="290">
        <f t="shared" si="51"/>
        <v>42701.313710482944</v>
      </c>
      <c r="FV6" s="290">
        <f t="shared" si="52"/>
        <v>37472.945689692489</v>
      </c>
      <c r="FW6" s="290">
        <f t="shared" si="53"/>
        <v>7671.7920345782404</v>
      </c>
      <c r="FX6" s="290">
        <f t="shared" si="54"/>
        <v>6493.8087548001922</v>
      </c>
      <c r="FY6" s="290">
        <f t="shared" si="55"/>
        <v>20251.056754546546</v>
      </c>
      <c r="FZ6" s="290">
        <f t="shared" si="56"/>
        <v>41043.005031523957</v>
      </c>
      <c r="GA6" s="290">
        <f t="shared" si="57"/>
        <v>279543.57248467352</v>
      </c>
      <c r="GB6" s="655">
        <f t="shared" si="58"/>
        <v>10.710577000000001</v>
      </c>
      <c r="GC6" s="15"/>
      <c r="GD6" s="605"/>
      <c r="GE6" s="15"/>
      <c r="GF6" s="636">
        <f t="shared" si="89"/>
        <v>3</v>
      </c>
      <c r="GG6" s="637">
        <f t="shared" si="59"/>
        <v>3</v>
      </c>
      <c r="GH6" s="402" t="s">
        <v>365</v>
      </c>
      <c r="GI6" s="649">
        <f t="shared" si="60"/>
        <v>4.7475379999999996</v>
      </c>
      <c r="GJ6" s="649">
        <f t="shared" si="61"/>
        <v>1.63608</v>
      </c>
      <c r="GK6" s="649">
        <f t="shared" si="62"/>
        <v>1.4357580000000001</v>
      </c>
      <c r="GL6" s="649">
        <f t="shared" si="63"/>
        <v>0.29394100000000001</v>
      </c>
      <c r="GM6" s="649">
        <f t="shared" si="64"/>
        <v>0.248807</v>
      </c>
      <c r="GN6" s="649">
        <f t="shared" si="65"/>
        <v>0.77590899999999996</v>
      </c>
      <c r="GO6" s="649">
        <f t="shared" si="66"/>
        <v>1.572543</v>
      </c>
      <c r="GP6" s="649">
        <f t="shared" si="67"/>
        <v>10.710577000000001</v>
      </c>
      <c r="GQ6" s="845">
        <f t="shared" si="90"/>
        <v>2609976.869428019</v>
      </c>
      <c r="GR6" s="616"/>
      <c r="GS6" s="605"/>
      <c r="GT6" s="15"/>
      <c r="GU6" s="628">
        <f t="shared" si="91"/>
        <v>3</v>
      </c>
      <c r="GV6" s="637">
        <f t="shared" si="68"/>
        <v>3</v>
      </c>
      <c r="GW6" s="402" t="s">
        <v>365</v>
      </c>
      <c r="GX6" s="635" t="s">
        <v>355</v>
      </c>
      <c r="GY6" s="290">
        <f t="shared" si="69"/>
        <v>279543.57248467352</v>
      </c>
      <c r="GZ6" s="633">
        <f t="shared" si="70"/>
        <v>2609976.869428019</v>
      </c>
      <c r="HA6" s="649">
        <f t="shared" si="92"/>
        <v>10.710577000000001</v>
      </c>
      <c r="HB6" s="290">
        <f t="shared" si="71"/>
        <v>279543.58228227746</v>
      </c>
      <c r="HC6" s="656">
        <f t="shared" si="72"/>
        <v>9.7976039396598935E-3</v>
      </c>
      <c r="HD6" s="719"/>
      <c r="HE6" s="605"/>
      <c r="HF6" s="15"/>
      <c r="HG6" s="716">
        <v>3</v>
      </c>
      <c r="HH6" s="720" t="s">
        <v>87</v>
      </c>
      <c r="HI6" s="721">
        <f>SUM(HI4:HI5)</f>
        <v>136528698.93660811</v>
      </c>
      <c r="HJ6" s="722">
        <f>SUM(HJ4:HJ5)</f>
        <v>1</v>
      </c>
      <c r="HK6" s="721">
        <f>SUM(HK4:HK5)</f>
        <v>136528702.48335329</v>
      </c>
      <c r="HL6" s="723">
        <f>SUM(HL4:HL5)</f>
        <v>3.5467451258618894</v>
      </c>
      <c r="HM6" s="719"/>
      <c r="HN6" s="605"/>
      <c r="HO6" s="15"/>
      <c r="HP6" s="636">
        <f t="shared" ref="HP6:HP27" si="122">+HP5+1</f>
        <v>3</v>
      </c>
      <c r="HQ6" s="660">
        <f t="shared" si="73"/>
        <v>3</v>
      </c>
      <c r="HR6" s="402" t="s">
        <v>365</v>
      </c>
      <c r="HS6" s="845">
        <f t="shared" si="93"/>
        <v>2609976.869428019</v>
      </c>
      <c r="HT6" s="661">
        <f t="shared" si="94"/>
        <v>10.710577000000001</v>
      </c>
      <c r="HU6" s="661">
        <v>8.1907219999999992</v>
      </c>
      <c r="HV6" s="630">
        <f>IF(HU6&lt;&gt;0,HT6/HU6-1,"")</f>
        <v>0.30764748211451964</v>
      </c>
      <c r="HW6" s="661">
        <f t="shared" si="96"/>
        <v>2.5198550000000015</v>
      </c>
      <c r="HX6" s="631">
        <v>10</v>
      </c>
      <c r="HY6" s="15"/>
      <c r="HZ6" s="60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605"/>
      <c r="IN6" s="15"/>
      <c r="IO6" s="636">
        <v>3</v>
      </c>
      <c r="IP6" s="660">
        <v>3</v>
      </c>
      <c r="IQ6" s="402" t="s">
        <v>365</v>
      </c>
      <c r="IR6" s="667">
        <f t="shared" si="97"/>
        <v>279543.57248467352</v>
      </c>
      <c r="IS6" s="668">
        <f t="shared" si="97"/>
        <v>2609976.869428019</v>
      </c>
      <c r="IT6" s="669">
        <f t="shared" si="97"/>
        <v>10.710577000000001</v>
      </c>
      <c r="IU6" s="633">
        <f t="shared" si="98"/>
        <v>397173.99411721027</v>
      </c>
      <c r="IV6" s="633">
        <f t="shared" si="99"/>
        <v>2212802.8753108089</v>
      </c>
      <c r="IW6" s="667">
        <f t="shared" si="100"/>
        <v>5957.6099117581534</v>
      </c>
      <c r="IX6" s="667">
        <f t="shared" si="101"/>
        <v>273585.96257291536</v>
      </c>
      <c r="IY6" s="670">
        <f t="shared" si="102"/>
        <v>10.482313685518301</v>
      </c>
      <c r="IZ6" s="670">
        <f t="shared" si="103"/>
        <v>11.982313685518301</v>
      </c>
      <c r="JA6" s="667">
        <f t="shared" si="104"/>
        <v>279543.57248467352</v>
      </c>
      <c r="JB6" s="655">
        <f t="shared" si="105"/>
        <v>0.22826331448169945</v>
      </c>
      <c r="JC6" s="15"/>
      <c r="JD6" s="605"/>
      <c r="JE6" s="15"/>
      <c r="JF6" s="636">
        <f t="shared" ref="JF6:JF27" si="123">+JF5+1</f>
        <v>3</v>
      </c>
      <c r="JG6" s="660">
        <f t="shared" si="74"/>
        <v>3</v>
      </c>
      <c r="JH6" s="402" t="s">
        <v>365</v>
      </c>
      <c r="JI6" s="845">
        <f t="shared" si="106"/>
        <v>2609976.869428019</v>
      </c>
      <c r="JJ6" s="661">
        <f t="shared" si="107"/>
        <v>10.482313685518301</v>
      </c>
      <c r="JK6" s="661">
        <v>7.9569999999999999</v>
      </c>
      <c r="JL6" s="630">
        <f>IF(JK6&lt;&gt;0,JJ6/JK6-1,"")</f>
        <v>0.31737007484206381</v>
      </c>
      <c r="JM6" s="661">
        <f t="shared" si="109"/>
        <v>2.5253136855183014</v>
      </c>
      <c r="JN6" s="631">
        <v>10</v>
      </c>
      <c r="JO6" s="15"/>
      <c r="JP6" s="15"/>
      <c r="JQ6" s="605"/>
      <c r="JR6" s="15"/>
      <c r="JS6" s="845">
        <v>2414057</v>
      </c>
      <c r="JT6" s="661">
        <v>10.52912349342575</v>
      </c>
      <c r="JU6" s="850">
        <f t="shared" si="110"/>
        <v>-195919.86942801904</v>
      </c>
      <c r="JV6" s="851">
        <f t="shared" si="111"/>
        <v>-4.6809807907449041E-2</v>
      </c>
      <c r="JX6" s="853" t="s">
        <v>449</v>
      </c>
      <c r="KA6" s="902">
        <f>SUM(KA4:KA5)</f>
        <v>-1905364.6925027156</v>
      </c>
    </row>
    <row r="7" spans="1:287" ht="17.25" thickBot="1" x14ac:dyDescent="0.35">
      <c r="A7" s="247">
        <v>4</v>
      </c>
      <c r="B7" s="724" t="s">
        <v>48</v>
      </c>
      <c r="C7" s="844">
        <f>'DCA 3 month Phase I'!LJ27</f>
        <v>22476369.306504369</v>
      </c>
      <c r="D7" s="672">
        <f t="shared" si="0"/>
        <v>0.16462743351081383</v>
      </c>
      <c r="E7" s="673">
        <v>1.0297636277511633</v>
      </c>
      <c r="F7" s="15"/>
      <c r="G7" s="605"/>
      <c r="H7" s="15"/>
      <c r="I7" s="247">
        <f t="shared" si="112"/>
        <v>4</v>
      </c>
      <c r="J7" s="674">
        <f t="shared" si="1"/>
        <v>4</v>
      </c>
      <c r="K7" s="15" t="s">
        <v>368</v>
      </c>
      <c r="L7" s="842">
        <v>383974.81765472493</v>
      </c>
      <c r="M7" s="564">
        <f t="shared" si="2"/>
        <v>1.7864661558415504E-4</v>
      </c>
      <c r="N7" s="365">
        <v>189.03239074550129</v>
      </c>
      <c r="O7" s="365">
        <f t="shared" si="75"/>
        <v>2031.2646744846982</v>
      </c>
      <c r="P7" s="564">
        <f t="shared" si="3"/>
        <v>1.2270855807632282E-3</v>
      </c>
      <c r="Q7" s="231" t="s">
        <v>355</v>
      </c>
      <c r="R7" s="15"/>
      <c r="S7" s="605"/>
      <c r="T7" s="15"/>
      <c r="U7" s="593">
        <f t="shared" si="113"/>
        <v>4</v>
      </c>
      <c r="V7" s="675">
        <f t="shared" si="4"/>
        <v>4</v>
      </c>
      <c r="W7" s="15" t="s">
        <v>368</v>
      </c>
      <c r="X7" s="270">
        <f t="shared" si="76"/>
        <v>64178.469875913957</v>
      </c>
      <c r="Y7" s="564">
        <f t="shared" si="5"/>
        <v>6.0858429601509472E-4</v>
      </c>
      <c r="Z7" s="15"/>
      <c r="AA7" s="605"/>
      <c r="AB7" s="15"/>
      <c r="AC7" s="593">
        <f t="shared" si="114"/>
        <v>4</v>
      </c>
      <c r="AD7" s="74">
        <v>4</v>
      </c>
      <c r="AE7" s="258" t="s">
        <v>368</v>
      </c>
      <c r="AF7" s="280">
        <v>9.15</v>
      </c>
      <c r="AG7" s="15"/>
      <c r="AH7" s="605"/>
      <c r="AI7" s="15"/>
      <c r="AJ7" s="725">
        <f t="shared" si="77"/>
        <v>4</v>
      </c>
      <c r="AK7" s="726" t="s">
        <v>366</v>
      </c>
      <c r="AL7" s="727">
        <f>AU28*3600/AT28</f>
        <v>3.1260516330552184</v>
      </c>
      <c r="AM7" s="15"/>
      <c r="AN7" s="605"/>
      <c r="AO7" s="15"/>
      <c r="AP7" s="593">
        <f t="shared" si="78"/>
        <v>4</v>
      </c>
      <c r="AQ7" s="678">
        <f t="shared" si="6"/>
        <v>4</v>
      </c>
      <c r="AR7" s="15" t="s">
        <v>368</v>
      </c>
      <c r="AS7" s="15">
        <f t="shared" si="7"/>
        <v>9.15</v>
      </c>
      <c r="AT7" s="845">
        <f t="shared" si="79"/>
        <v>383974.81765472493</v>
      </c>
      <c r="AU7" s="679">
        <f t="shared" si="115"/>
        <v>975.93599487242591</v>
      </c>
      <c r="AV7" s="680">
        <f t="shared" si="8"/>
        <v>1046.1251087736789</v>
      </c>
      <c r="AW7" s="681">
        <f t="shared" si="9"/>
        <v>25.348837012152579</v>
      </c>
      <c r="AX7" s="270">
        <f t="shared" ref="AX7:AX27" si="124">AV7*AW7</f>
        <v>26518.054876624374</v>
      </c>
      <c r="AY7" s="564">
        <f t="shared" si="80"/>
        <v>5.2290132232954889E-4</v>
      </c>
      <c r="AZ7" s="682">
        <f t="shared" si="10"/>
        <v>6.9061959999999996</v>
      </c>
      <c r="BA7" s="15"/>
      <c r="BB7" s="605"/>
      <c r="BC7" s="15"/>
      <c r="BD7" s="15"/>
      <c r="BE7" s="15"/>
      <c r="BF7" s="15"/>
      <c r="BG7" s="15"/>
      <c r="BH7" s="15"/>
      <c r="BI7" s="605"/>
      <c r="BJ7" s="15"/>
      <c r="BK7" s="247">
        <f t="shared" si="116"/>
        <v>4</v>
      </c>
      <c r="BL7" s="231">
        <f t="shared" si="11"/>
        <v>4</v>
      </c>
      <c r="BM7" s="15" t="s">
        <v>368</v>
      </c>
      <c r="BN7" s="564">
        <f t="shared" si="81"/>
        <v>5.2290132232954889E-4</v>
      </c>
      <c r="BO7" s="270">
        <f t="shared" si="82"/>
        <v>6104.6333293020562</v>
      </c>
      <c r="BP7" s="564">
        <f t="shared" si="83"/>
        <v>1.7864661558415504E-4</v>
      </c>
      <c r="BQ7" s="270">
        <f t="shared" si="84"/>
        <v>2085.6173757669944</v>
      </c>
      <c r="BR7" s="685">
        <f t="shared" si="12"/>
        <v>8190.250705069051</v>
      </c>
      <c r="BS7" s="682">
        <f t="shared" si="13"/>
        <v>2.1330179999999999</v>
      </c>
      <c r="BT7" s="15"/>
      <c r="BU7" s="605"/>
      <c r="BV7" s="15"/>
      <c r="BW7" s="247">
        <f>+BW6+1</f>
        <v>4</v>
      </c>
      <c r="BX7" s="15" t="s">
        <v>367</v>
      </c>
      <c r="BY7" s="686">
        <v>0.27166841080399889</v>
      </c>
      <c r="BZ7" s="687">
        <f>BY7*$BZ$9</f>
        <v>6106119.5301418202</v>
      </c>
      <c r="CA7" s="688"/>
      <c r="CB7" s="688">
        <v>1</v>
      </c>
      <c r="CC7" s="687">
        <f t="shared" si="14"/>
        <v>0</v>
      </c>
      <c r="CD7" s="687">
        <f t="shared" si="14"/>
        <v>6106119.5301418202</v>
      </c>
      <c r="CE7" s="15"/>
      <c r="CF7" s="605"/>
      <c r="CG7" s="15"/>
      <c r="CH7" s="247">
        <f t="shared" si="117"/>
        <v>4</v>
      </c>
      <c r="CI7" s="74">
        <f t="shared" si="15"/>
        <v>4</v>
      </c>
      <c r="CJ7" s="15" t="s">
        <v>368</v>
      </c>
      <c r="CK7" s="254">
        <f t="shared" si="16"/>
        <v>1.7864661558415504E-4</v>
      </c>
      <c r="CL7" s="256">
        <f t="shared" si="17"/>
        <v>953.46523790825108</v>
      </c>
      <c r="CM7" s="254">
        <f t="shared" si="18"/>
        <v>1.2270855807632282E-3</v>
      </c>
      <c r="CN7" s="256">
        <f t="shared" si="19"/>
        <v>21031.278892470877</v>
      </c>
      <c r="CO7" s="256">
        <f t="shared" si="20"/>
        <v>21984.744130379127</v>
      </c>
      <c r="CP7" s="254">
        <f t="shared" si="21"/>
        <v>9.7812702000838652E-4</v>
      </c>
      <c r="CQ7" s="252">
        <f t="shared" si="22"/>
        <v>5.7255690000000001</v>
      </c>
      <c r="CR7" s="15"/>
      <c r="CS7" s="605"/>
      <c r="CT7" s="15"/>
      <c r="CU7" s="330">
        <v>4</v>
      </c>
      <c r="CV7" s="728" t="s">
        <v>70</v>
      </c>
      <c r="CW7" s="531"/>
      <c r="CX7" s="531"/>
      <c r="CY7" s="729"/>
      <c r="CZ7" s="333">
        <f>SUM(CZ4:CZ6)</f>
        <v>57778.171249876505</v>
      </c>
      <c r="DA7" s="333">
        <f>SUM(DA4:DA6)</f>
        <v>1984993.3355916901</v>
      </c>
      <c r="DB7" s="333">
        <f>SUM(DB4:DB6)</f>
        <v>3282609.3129832773</v>
      </c>
      <c r="DC7" s="333">
        <f>'DCA 3 month Phase II'!C8</f>
        <v>5325380.8198248437</v>
      </c>
      <c r="DD7" s="15"/>
      <c r="DE7" s="605"/>
      <c r="DF7" s="15"/>
      <c r="DG7" s="593">
        <f t="shared" si="118"/>
        <v>4</v>
      </c>
      <c r="DH7" s="689">
        <f t="shared" si="24"/>
        <v>4</v>
      </c>
      <c r="DI7" s="15" t="s">
        <v>368</v>
      </c>
      <c r="DJ7" s="254">
        <f t="shared" si="25"/>
        <v>9.7812702000838652E-4</v>
      </c>
      <c r="DK7" s="256">
        <f t="shared" si="86"/>
        <v>56.514390466175939</v>
      </c>
      <c r="DL7" s="254">
        <f t="shared" si="26"/>
        <v>1.2270855807632282E-3</v>
      </c>
      <c r="DM7" s="256">
        <f t="shared" si="27"/>
        <v>2435.7567000156669</v>
      </c>
      <c r="DN7" s="254">
        <f t="shared" si="28"/>
        <v>1.7864661558415504E-4</v>
      </c>
      <c r="DO7" s="256">
        <f t="shared" si="29"/>
        <v>586.42704404949086</v>
      </c>
      <c r="DP7" s="256">
        <f t="shared" si="87"/>
        <v>3078.6981345313334</v>
      </c>
      <c r="DQ7" s="254">
        <f t="shared" si="30"/>
        <v>5.7811792972067562E-4</v>
      </c>
      <c r="DR7" s="252">
        <f t="shared" si="31"/>
        <v>0.80179699999999998</v>
      </c>
      <c r="DS7" s="15"/>
      <c r="DT7" s="605"/>
      <c r="DU7" s="15"/>
      <c r="DV7" s="593">
        <f t="shared" si="119"/>
        <v>4</v>
      </c>
      <c r="DW7" s="689">
        <f t="shared" si="32"/>
        <v>4</v>
      </c>
      <c r="DX7" s="15" t="s">
        <v>368</v>
      </c>
      <c r="DY7" s="254">
        <f t="shared" si="33"/>
        <v>1.2270855807632282E-3</v>
      </c>
      <c r="DZ7" s="256">
        <f t="shared" si="34"/>
        <v>4406.72202931008</v>
      </c>
      <c r="EA7" s="252">
        <f t="shared" si="35"/>
        <v>1.147659</v>
      </c>
      <c r="EB7" s="15"/>
      <c r="EC7" s="605"/>
      <c r="ED7" s="15"/>
      <c r="EE7" s="730">
        <v>4</v>
      </c>
      <c r="EF7" s="460" t="s">
        <v>70</v>
      </c>
      <c r="EG7" s="333">
        <f>SUM(EG4:EG6)</f>
        <v>9827661.2010500003</v>
      </c>
      <c r="EH7" s="731">
        <f>EG7/$EG$7</f>
        <v>1</v>
      </c>
      <c r="EI7" s="333">
        <f>C10</f>
        <v>11241898.139023151</v>
      </c>
      <c r="EJ7" s="15"/>
      <c r="EK7" s="605"/>
      <c r="EL7" s="15"/>
      <c r="EM7" s="593">
        <f t="shared" si="120"/>
        <v>4</v>
      </c>
      <c r="EN7" s="689">
        <f t="shared" si="36"/>
        <v>4</v>
      </c>
      <c r="EO7" s="15" t="s">
        <v>368</v>
      </c>
      <c r="EP7" s="254">
        <f t="shared" si="37"/>
        <v>6.0858429601509472E-4</v>
      </c>
      <c r="EQ7" s="256">
        <f t="shared" si="38"/>
        <v>4319.1627432504802</v>
      </c>
      <c r="ER7" s="254">
        <f t="shared" si="39"/>
        <v>9.7812702000838652E-4</v>
      </c>
      <c r="ES7" s="256">
        <f t="shared" si="40"/>
        <v>1144.4635592739999</v>
      </c>
      <c r="ET7" s="254">
        <f t="shared" si="41"/>
        <v>1.7864661558415504E-4</v>
      </c>
      <c r="EU7" s="256">
        <f t="shared" si="42"/>
        <v>531.4337086992175</v>
      </c>
      <c r="EV7" s="256">
        <f t="shared" si="43"/>
        <v>5995.0600112236971</v>
      </c>
      <c r="EW7" s="254">
        <f t="shared" si="44"/>
        <v>5.3327827179055294E-4</v>
      </c>
      <c r="EX7" s="252">
        <f t="shared" si="45"/>
        <v>1.5613159999999999</v>
      </c>
      <c r="EY7" s="15"/>
      <c r="EZ7" s="605"/>
      <c r="FA7" s="15"/>
      <c r="FB7" s="15"/>
      <c r="FC7" s="15"/>
      <c r="FD7" s="15"/>
      <c r="FE7" s="15"/>
      <c r="FF7" s="605"/>
      <c r="FG7" s="15"/>
      <c r="FH7" s="593">
        <f t="shared" si="121"/>
        <v>4</v>
      </c>
      <c r="FI7" s="675">
        <f t="shared" si="46"/>
        <v>4</v>
      </c>
      <c r="FJ7" s="15" t="s">
        <v>368</v>
      </c>
      <c r="FK7" s="254">
        <f t="shared" si="47"/>
        <v>6.0858429601509472E-4</v>
      </c>
      <c r="FL7" s="256">
        <f t="shared" si="48"/>
        <v>12069.109587467705</v>
      </c>
      <c r="FM7" s="252">
        <f t="shared" si="49"/>
        <v>3.1432030000000002</v>
      </c>
      <c r="FN7" s="15"/>
      <c r="FO7" s="605"/>
      <c r="FP7" s="15"/>
      <c r="FQ7" s="247">
        <v>4</v>
      </c>
      <c r="FR7" s="675">
        <v>4</v>
      </c>
      <c r="FS7" s="15" t="s">
        <v>368</v>
      </c>
      <c r="FT7" s="256">
        <f t="shared" si="50"/>
        <v>26518.054876624374</v>
      </c>
      <c r="FU7" s="256">
        <f t="shared" si="51"/>
        <v>8190.250705069051</v>
      </c>
      <c r="FV7" s="256">
        <f t="shared" si="52"/>
        <v>21984.744130379127</v>
      </c>
      <c r="FW7" s="256">
        <f t="shared" si="53"/>
        <v>3078.6981345313334</v>
      </c>
      <c r="FX7" s="256">
        <f t="shared" si="54"/>
        <v>4406.72202931008</v>
      </c>
      <c r="FY7" s="256">
        <f t="shared" si="55"/>
        <v>5995.0600112236971</v>
      </c>
      <c r="FZ7" s="256">
        <f t="shared" si="56"/>
        <v>12069.109587467705</v>
      </c>
      <c r="GA7" s="256">
        <f t="shared" si="57"/>
        <v>82242.639474605356</v>
      </c>
      <c r="GB7" s="325">
        <f t="shared" si="58"/>
        <v>21.418759000000001</v>
      </c>
      <c r="GC7" s="15"/>
      <c r="GD7" s="605"/>
      <c r="GE7" s="15"/>
      <c r="GF7" s="593">
        <f t="shared" si="89"/>
        <v>4</v>
      </c>
      <c r="GG7" s="675">
        <f t="shared" si="59"/>
        <v>4</v>
      </c>
      <c r="GH7" s="15" t="s">
        <v>368</v>
      </c>
      <c r="GI7" s="252">
        <f t="shared" si="60"/>
        <v>6.9061959999999996</v>
      </c>
      <c r="GJ7" s="252">
        <f t="shared" si="61"/>
        <v>2.1330179999999999</v>
      </c>
      <c r="GK7" s="252">
        <f t="shared" si="62"/>
        <v>5.7255690000000001</v>
      </c>
      <c r="GL7" s="252">
        <f t="shared" si="63"/>
        <v>0.80179699999999998</v>
      </c>
      <c r="GM7" s="252">
        <f t="shared" si="64"/>
        <v>1.147659</v>
      </c>
      <c r="GN7" s="252">
        <f t="shared" si="65"/>
        <v>1.5613159999999999</v>
      </c>
      <c r="GO7" s="252">
        <f t="shared" si="66"/>
        <v>3.1432030000000002</v>
      </c>
      <c r="GP7" s="252">
        <f t="shared" si="67"/>
        <v>21.418759000000001</v>
      </c>
      <c r="GQ7" s="845">
        <f t="shared" si="90"/>
        <v>383974.81765472493</v>
      </c>
      <c r="GR7" s="616"/>
      <c r="GS7" s="605"/>
      <c r="GT7" s="15"/>
      <c r="GU7" s="247">
        <f t="shared" si="91"/>
        <v>4</v>
      </c>
      <c r="GV7" s="675">
        <f t="shared" si="68"/>
        <v>4</v>
      </c>
      <c r="GW7" s="15" t="s">
        <v>368</v>
      </c>
      <c r="GX7" s="231" t="s">
        <v>355</v>
      </c>
      <c r="GY7" s="270">
        <f t="shared" si="69"/>
        <v>82242.639474605356</v>
      </c>
      <c r="GZ7" s="365">
        <f t="shared" si="70"/>
        <v>383974.81765472493</v>
      </c>
      <c r="HA7" s="252">
        <f t="shared" si="92"/>
        <v>21.418759000000001</v>
      </c>
      <c r="HB7" s="256">
        <f t="shared" si="71"/>
        <v>82242.640814154991</v>
      </c>
      <c r="HC7" s="657">
        <f t="shared" si="72"/>
        <v>1.3395496353041381E-3</v>
      </c>
      <c r="HD7" s="657"/>
      <c r="HE7" s="605"/>
      <c r="HF7" s="15"/>
      <c r="HG7" s="657"/>
      <c r="HH7" s="657"/>
      <c r="HI7" s="657"/>
      <c r="HJ7" s="657"/>
      <c r="HK7" s="657"/>
      <c r="HL7" s="657"/>
      <c r="HM7" s="657"/>
      <c r="HN7" s="605"/>
      <c r="HO7" s="15"/>
      <c r="HP7" s="593">
        <f t="shared" si="122"/>
        <v>4</v>
      </c>
      <c r="HQ7" s="694">
        <f t="shared" si="73"/>
        <v>4</v>
      </c>
      <c r="HR7" s="15" t="s">
        <v>368</v>
      </c>
      <c r="HS7" s="845">
        <f t="shared" si="93"/>
        <v>383974.81765472493</v>
      </c>
      <c r="HT7" s="695">
        <f t="shared" si="94"/>
        <v>21.418759000000001</v>
      </c>
      <c r="HU7" s="695">
        <v>17.102429000000001</v>
      </c>
      <c r="HV7" s="672">
        <f t="shared" si="95"/>
        <v>0.25238110913952627</v>
      </c>
      <c r="HW7" s="695">
        <f t="shared" si="96"/>
        <v>4.3163300000000007</v>
      </c>
      <c r="HX7" s="673">
        <v>25</v>
      </c>
      <c r="HY7" s="15"/>
      <c r="HZ7" s="60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605"/>
      <c r="IN7" s="15"/>
      <c r="IO7" s="593">
        <v>4</v>
      </c>
      <c r="IP7" s="694">
        <v>4</v>
      </c>
      <c r="IQ7" s="15" t="s">
        <v>368</v>
      </c>
      <c r="IR7" s="696">
        <f t="shared" si="97"/>
        <v>82242.639474605356</v>
      </c>
      <c r="IS7" s="697">
        <f t="shared" si="97"/>
        <v>383974.81765472493</v>
      </c>
      <c r="IT7" s="698">
        <f t="shared" si="97"/>
        <v>21.418759000000001</v>
      </c>
      <c r="IU7" s="365">
        <f t="shared" si="98"/>
        <v>58431.480276595823</v>
      </c>
      <c r="IV7" s="365">
        <f t="shared" si="99"/>
        <v>325543.33737812913</v>
      </c>
      <c r="IW7" s="696">
        <f t="shared" si="100"/>
        <v>876.47220414893729</v>
      </c>
      <c r="IX7" s="696">
        <f t="shared" si="101"/>
        <v>81366.167270456412</v>
      </c>
      <c r="IY7" s="556">
        <f t="shared" si="102"/>
        <v>21.190495712044822</v>
      </c>
      <c r="IZ7" s="699">
        <f t="shared" si="103"/>
        <v>22.690495712044822</v>
      </c>
      <c r="JA7" s="696">
        <f t="shared" si="104"/>
        <v>82242.639474605356</v>
      </c>
      <c r="JB7" s="700">
        <f t="shared" si="105"/>
        <v>0.22826328795517981</v>
      </c>
      <c r="JC7" s="15"/>
      <c r="JD7" s="605"/>
      <c r="JE7" s="15"/>
      <c r="JF7" s="593">
        <f t="shared" si="123"/>
        <v>4</v>
      </c>
      <c r="JG7" s="694">
        <f t="shared" si="74"/>
        <v>4</v>
      </c>
      <c r="JH7" s="15" t="s">
        <v>368</v>
      </c>
      <c r="JI7" s="845">
        <f t="shared" si="106"/>
        <v>383974.81765472493</v>
      </c>
      <c r="JJ7" s="695">
        <f t="shared" si="107"/>
        <v>21.190495712044822</v>
      </c>
      <c r="JK7" s="695">
        <v>16.867999999999999</v>
      </c>
      <c r="JL7" s="672">
        <f t="shared" ref="JL7:JL27" si="125">IF(JK7&lt;&gt;0,JJ7/JK7-1,"")</f>
        <v>0.25625419208233491</v>
      </c>
      <c r="JM7" s="695">
        <f t="shared" si="109"/>
        <v>4.3224957120448231</v>
      </c>
      <c r="JN7" s="673">
        <v>25</v>
      </c>
      <c r="JO7" s="15"/>
      <c r="JP7" s="15"/>
      <c r="JQ7" s="605"/>
      <c r="JR7" s="15"/>
      <c r="JS7" s="845">
        <v>374496</v>
      </c>
      <c r="JT7" s="695">
        <v>21.302982974140214</v>
      </c>
      <c r="JU7" s="850">
        <f t="shared" si="110"/>
        <v>-9478.8176547249313</v>
      </c>
      <c r="JV7" s="851">
        <f t="shared" si="111"/>
        <v>-0.11248726209539228</v>
      </c>
    </row>
    <row r="8" spans="1:287" x14ac:dyDescent="0.3">
      <c r="A8" s="628">
        <v>5</v>
      </c>
      <c r="B8" s="629" t="s">
        <v>51</v>
      </c>
      <c r="C8" s="844">
        <f>'DCA 3 month Phase I'!LP27</f>
        <v>5325380.8198248437</v>
      </c>
      <c r="D8" s="630">
        <f t="shared" si="0"/>
        <v>3.9005578030868668E-2</v>
      </c>
      <c r="E8" s="631">
        <v>0.24776657645657302</v>
      </c>
      <c r="F8" s="15"/>
      <c r="G8" s="605"/>
      <c r="H8" s="15"/>
      <c r="I8" s="628">
        <f t="shared" si="112"/>
        <v>5</v>
      </c>
      <c r="J8" s="632">
        <f t="shared" si="1"/>
        <v>5</v>
      </c>
      <c r="K8" s="402" t="s">
        <v>370</v>
      </c>
      <c r="L8" s="842">
        <v>0</v>
      </c>
      <c r="M8" s="634">
        <f t="shared" si="2"/>
        <v>0</v>
      </c>
      <c r="N8" s="633">
        <v>10</v>
      </c>
      <c r="O8" s="633">
        <f t="shared" si="75"/>
        <v>0</v>
      </c>
      <c r="P8" s="634">
        <f t="shared" si="3"/>
        <v>0</v>
      </c>
      <c r="Q8" s="635" t="s">
        <v>360</v>
      </c>
      <c r="R8" s="15"/>
      <c r="S8" s="605"/>
      <c r="T8" s="15"/>
      <c r="U8" s="636">
        <f t="shared" si="113"/>
        <v>5</v>
      </c>
      <c r="V8" s="637">
        <f t="shared" si="4"/>
        <v>5</v>
      </c>
      <c r="W8" s="402" t="s">
        <v>370</v>
      </c>
      <c r="X8" s="290">
        <f t="shared" si="76"/>
        <v>0</v>
      </c>
      <c r="Y8" s="634">
        <f t="shared" si="5"/>
        <v>0</v>
      </c>
      <c r="Z8" s="15"/>
      <c r="AA8" s="605"/>
      <c r="AB8" s="15"/>
      <c r="AC8" s="636">
        <f t="shared" si="114"/>
        <v>5</v>
      </c>
      <c r="AD8" s="638">
        <v>5</v>
      </c>
      <c r="AE8" s="639" t="s">
        <v>370</v>
      </c>
      <c r="AF8" s="640">
        <v>73.19</v>
      </c>
      <c r="AG8" s="15"/>
      <c r="AH8" s="605"/>
      <c r="AI8" s="15"/>
      <c r="AJ8" s="593"/>
      <c r="AK8" s="15"/>
      <c r="AL8" s="15"/>
      <c r="AM8" s="15"/>
      <c r="AN8" s="605"/>
      <c r="AO8" s="15"/>
      <c r="AP8" s="636">
        <f t="shared" si="78"/>
        <v>5</v>
      </c>
      <c r="AQ8" s="645">
        <f t="shared" si="6"/>
        <v>5</v>
      </c>
      <c r="AR8" s="402" t="s">
        <v>370</v>
      </c>
      <c r="AS8" s="402">
        <f t="shared" si="7"/>
        <v>73.19</v>
      </c>
      <c r="AT8" s="845">
        <f t="shared" si="79"/>
        <v>0</v>
      </c>
      <c r="AU8" s="646">
        <f t="shared" si="115"/>
        <v>0</v>
      </c>
      <c r="AV8" s="647">
        <f t="shared" si="8"/>
        <v>0</v>
      </c>
      <c r="AW8" s="648">
        <f t="shared" si="9"/>
        <v>25.348837012152579</v>
      </c>
      <c r="AX8" s="290">
        <f t="shared" si="124"/>
        <v>0</v>
      </c>
      <c r="AY8" s="634">
        <f t="shared" si="80"/>
        <v>0</v>
      </c>
      <c r="AZ8" s="649">
        <f t="shared" si="10"/>
        <v>0</v>
      </c>
      <c r="BA8" s="15"/>
      <c r="BB8" s="605"/>
      <c r="BC8" s="15"/>
      <c r="BD8" s="15"/>
      <c r="BE8" s="15"/>
      <c r="BF8" s="15"/>
      <c r="BG8" s="15"/>
      <c r="BH8" s="15"/>
      <c r="BI8" s="605"/>
      <c r="BJ8" s="15"/>
      <c r="BK8" s="628">
        <f t="shared" si="116"/>
        <v>5</v>
      </c>
      <c r="BL8" s="635">
        <f t="shared" si="11"/>
        <v>5</v>
      </c>
      <c r="BM8" s="402" t="s">
        <v>370</v>
      </c>
      <c r="BN8" s="634">
        <f t="shared" si="81"/>
        <v>0</v>
      </c>
      <c r="BO8" s="290">
        <f t="shared" si="82"/>
        <v>0</v>
      </c>
      <c r="BP8" s="634">
        <f t="shared" si="83"/>
        <v>0</v>
      </c>
      <c r="BQ8" s="290">
        <f t="shared" si="84"/>
        <v>0</v>
      </c>
      <c r="BR8" s="650">
        <f t="shared" si="12"/>
        <v>0</v>
      </c>
      <c r="BS8" s="649">
        <f t="shared" si="13"/>
        <v>0</v>
      </c>
      <c r="BT8" s="15"/>
      <c r="BU8" s="605"/>
      <c r="BV8" s="15"/>
      <c r="BW8" s="709">
        <f>+BW7+1</f>
        <v>5</v>
      </c>
      <c r="BX8" s="714" t="s">
        <v>369</v>
      </c>
      <c r="BY8" s="715">
        <v>0.37216543781631128</v>
      </c>
      <c r="BZ8" s="732">
        <f>BY8*$BZ$9</f>
        <v>8364927.8234762996</v>
      </c>
      <c r="CA8" s="733"/>
      <c r="CB8" s="733">
        <v>1</v>
      </c>
      <c r="CC8" s="732">
        <f t="shared" si="14"/>
        <v>0</v>
      </c>
      <c r="CD8" s="732">
        <f t="shared" si="14"/>
        <v>8364927.8234762996</v>
      </c>
      <c r="CE8" s="15"/>
      <c r="CF8" s="605"/>
      <c r="CG8" s="15"/>
      <c r="CH8" s="628">
        <f t="shared" si="117"/>
        <v>5</v>
      </c>
      <c r="CI8" s="638">
        <f t="shared" si="15"/>
        <v>5</v>
      </c>
      <c r="CJ8" s="402" t="s">
        <v>370</v>
      </c>
      <c r="CK8" s="634">
        <f t="shared" si="16"/>
        <v>0</v>
      </c>
      <c r="CL8" s="290">
        <f t="shared" si="17"/>
        <v>0</v>
      </c>
      <c r="CM8" s="634">
        <f t="shared" si="18"/>
        <v>0</v>
      </c>
      <c r="CN8" s="290">
        <f t="shared" si="19"/>
        <v>0</v>
      </c>
      <c r="CO8" s="290">
        <f t="shared" si="20"/>
        <v>0</v>
      </c>
      <c r="CP8" s="634">
        <f t="shared" si="21"/>
        <v>0</v>
      </c>
      <c r="CQ8" s="649">
        <f t="shared" si="22"/>
        <v>0</v>
      </c>
      <c r="CR8" s="15"/>
      <c r="CS8" s="605"/>
      <c r="CT8" s="15"/>
      <c r="CU8" s="15"/>
      <c r="CV8" s="15"/>
      <c r="CW8" s="258"/>
      <c r="CX8" s="258"/>
      <c r="CY8" s="258"/>
      <c r="CZ8" s="258"/>
      <c r="DA8" s="258"/>
      <c r="DB8" s="258"/>
      <c r="DC8" s="258"/>
      <c r="DD8" s="15"/>
      <c r="DE8" s="605"/>
      <c r="DF8" s="15"/>
      <c r="DG8" s="636">
        <f t="shared" si="118"/>
        <v>5</v>
      </c>
      <c r="DH8" s="654">
        <f t="shared" si="24"/>
        <v>5</v>
      </c>
      <c r="DI8" s="402" t="s">
        <v>370</v>
      </c>
      <c r="DJ8" s="634">
        <f t="shared" si="25"/>
        <v>0</v>
      </c>
      <c r="DK8" s="290">
        <f t="shared" si="86"/>
        <v>0</v>
      </c>
      <c r="DL8" s="634">
        <f t="shared" si="26"/>
        <v>0</v>
      </c>
      <c r="DM8" s="290">
        <f t="shared" si="27"/>
        <v>0</v>
      </c>
      <c r="DN8" s="634">
        <f t="shared" si="28"/>
        <v>0</v>
      </c>
      <c r="DO8" s="290">
        <f t="shared" si="29"/>
        <v>0</v>
      </c>
      <c r="DP8" s="290">
        <f t="shared" si="87"/>
        <v>0</v>
      </c>
      <c r="DQ8" s="634">
        <f t="shared" si="30"/>
        <v>0</v>
      </c>
      <c r="DR8" s="649">
        <f t="shared" si="31"/>
        <v>0</v>
      </c>
      <c r="DS8" s="15"/>
      <c r="DT8" s="605"/>
      <c r="DU8" s="15"/>
      <c r="DV8" s="636">
        <f t="shared" si="119"/>
        <v>5</v>
      </c>
      <c r="DW8" s="654">
        <f t="shared" si="32"/>
        <v>5</v>
      </c>
      <c r="DX8" s="402" t="s">
        <v>370</v>
      </c>
      <c r="DY8" s="634">
        <f t="shared" si="33"/>
        <v>0</v>
      </c>
      <c r="DZ8" s="290">
        <f t="shared" si="34"/>
        <v>0</v>
      </c>
      <c r="EA8" s="649">
        <f t="shared" si="35"/>
        <v>0</v>
      </c>
      <c r="EB8" s="15"/>
      <c r="EC8" s="605"/>
      <c r="ED8" s="15"/>
      <c r="EE8" s="15"/>
      <c r="EF8" s="15"/>
      <c r="EG8" s="15"/>
      <c r="EH8" s="15"/>
      <c r="EI8" s="15"/>
      <c r="EJ8" s="15"/>
      <c r="EK8" s="605"/>
      <c r="EL8" s="15"/>
      <c r="EM8" s="636">
        <f t="shared" si="120"/>
        <v>5</v>
      </c>
      <c r="EN8" s="654">
        <f t="shared" si="36"/>
        <v>5</v>
      </c>
      <c r="EO8" s="402" t="s">
        <v>370</v>
      </c>
      <c r="EP8" s="634">
        <f t="shared" si="37"/>
        <v>0</v>
      </c>
      <c r="EQ8" s="290">
        <f t="shared" si="38"/>
        <v>0</v>
      </c>
      <c r="ER8" s="634">
        <f t="shared" si="39"/>
        <v>0</v>
      </c>
      <c r="ES8" s="290">
        <f t="shared" si="40"/>
        <v>0</v>
      </c>
      <c r="ET8" s="634">
        <f t="shared" si="41"/>
        <v>0</v>
      </c>
      <c r="EU8" s="290">
        <f t="shared" si="42"/>
        <v>0</v>
      </c>
      <c r="EV8" s="290">
        <f t="shared" si="43"/>
        <v>0</v>
      </c>
      <c r="EW8" s="634">
        <f t="shared" si="44"/>
        <v>0</v>
      </c>
      <c r="EX8" s="649">
        <f t="shared" si="45"/>
        <v>0</v>
      </c>
      <c r="EY8" s="15"/>
      <c r="EZ8" s="605"/>
      <c r="FA8" s="15"/>
      <c r="FB8" s="15"/>
      <c r="FC8" s="15"/>
      <c r="FD8" s="15"/>
      <c r="FE8" s="15"/>
      <c r="FF8" s="605"/>
      <c r="FG8" s="15"/>
      <c r="FH8" s="636">
        <f t="shared" si="121"/>
        <v>5</v>
      </c>
      <c r="FI8" s="637">
        <f t="shared" si="46"/>
        <v>5</v>
      </c>
      <c r="FJ8" s="402" t="s">
        <v>370</v>
      </c>
      <c r="FK8" s="634">
        <f t="shared" si="47"/>
        <v>0</v>
      </c>
      <c r="FL8" s="290">
        <f t="shared" si="48"/>
        <v>0</v>
      </c>
      <c r="FM8" s="649">
        <f t="shared" si="49"/>
        <v>0</v>
      </c>
      <c r="FN8" s="15"/>
      <c r="FO8" s="605"/>
      <c r="FP8" s="15"/>
      <c r="FQ8" s="628">
        <v>5</v>
      </c>
      <c r="FR8" s="637">
        <v>5</v>
      </c>
      <c r="FS8" s="402" t="s">
        <v>370</v>
      </c>
      <c r="FT8" s="290">
        <f t="shared" si="50"/>
        <v>0</v>
      </c>
      <c r="FU8" s="290">
        <f t="shared" si="51"/>
        <v>0</v>
      </c>
      <c r="FV8" s="290">
        <f t="shared" si="52"/>
        <v>0</v>
      </c>
      <c r="FW8" s="290">
        <f t="shared" si="53"/>
        <v>0</v>
      </c>
      <c r="FX8" s="290">
        <f t="shared" si="54"/>
        <v>0</v>
      </c>
      <c r="FY8" s="290">
        <f t="shared" si="55"/>
        <v>0</v>
      </c>
      <c r="FZ8" s="290">
        <f t="shared" si="56"/>
        <v>0</v>
      </c>
      <c r="GA8" s="290">
        <f t="shared" si="57"/>
        <v>0</v>
      </c>
      <c r="GB8" s="655">
        <f t="shared" si="58"/>
        <v>0</v>
      </c>
      <c r="GC8" s="15"/>
      <c r="GD8" s="605"/>
      <c r="GE8" s="15"/>
      <c r="GF8" s="636">
        <f t="shared" si="89"/>
        <v>5</v>
      </c>
      <c r="GG8" s="637">
        <f t="shared" si="59"/>
        <v>5</v>
      </c>
      <c r="GH8" s="402" t="s">
        <v>370</v>
      </c>
      <c r="GI8" s="649">
        <f t="shared" si="60"/>
        <v>0</v>
      </c>
      <c r="GJ8" s="649">
        <f t="shared" si="61"/>
        <v>0</v>
      </c>
      <c r="GK8" s="649">
        <f t="shared" si="62"/>
        <v>0</v>
      </c>
      <c r="GL8" s="649">
        <f t="shared" si="63"/>
        <v>0</v>
      </c>
      <c r="GM8" s="649">
        <f t="shared" si="64"/>
        <v>0</v>
      </c>
      <c r="GN8" s="649">
        <f t="shared" si="65"/>
        <v>0</v>
      </c>
      <c r="GO8" s="649">
        <f t="shared" si="66"/>
        <v>0</v>
      </c>
      <c r="GP8" s="649">
        <f t="shared" si="67"/>
        <v>0</v>
      </c>
      <c r="GQ8" s="845">
        <f t="shared" si="90"/>
        <v>0</v>
      </c>
      <c r="GR8" s="616"/>
      <c r="GS8" s="605"/>
      <c r="GT8" s="15"/>
      <c r="GU8" s="628">
        <f t="shared" si="91"/>
        <v>5</v>
      </c>
      <c r="GV8" s="637">
        <f t="shared" si="68"/>
        <v>5</v>
      </c>
      <c r="GW8" s="402" t="s">
        <v>370</v>
      </c>
      <c r="GX8" s="635" t="s">
        <v>360</v>
      </c>
      <c r="GY8" s="290">
        <f t="shared" si="69"/>
        <v>0</v>
      </c>
      <c r="GZ8" s="633">
        <f t="shared" si="70"/>
        <v>0</v>
      </c>
      <c r="HA8" s="649">
        <f t="shared" si="92"/>
        <v>3149</v>
      </c>
      <c r="HB8" s="290">
        <f t="shared" si="71"/>
        <v>0</v>
      </c>
      <c r="HC8" s="656">
        <f t="shared" si="72"/>
        <v>0</v>
      </c>
      <c r="HD8" s="657"/>
      <c r="HE8" s="605"/>
      <c r="HF8" s="15"/>
      <c r="HG8" s="657"/>
      <c r="HH8" s="657"/>
      <c r="HI8" s="657"/>
      <c r="HJ8" s="657"/>
      <c r="HK8" s="657"/>
      <c r="HL8" s="657"/>
      <c r="HM8" s="657"/>
      <c r="HN8" s="605"/>
      <c r="HO8" s="15"/>
      <c r="HP8" s="636">
        <f t="shared" si="122"/>
        <v>5</v>
      </c>
      <c r="HQ8" s="660">
        <f t="shared" si="73"/>
        <v>5</v>
      </c>
      <c r="HR8" s="402" t="s">
        <v>370</v>
      </c>
      <c r="HS8" s="845">
        <f t="shared" si="93"/>
        <v>0</v>
      </c>
      <c r="HT8" s="661">
        <f t="shared" si="94"/>
        <v>3149</v>
      </c>
      <c r="HU8" s="661">
        <v>3149</v>
      </c>
      <c r="HV8" s="630">
        <f t="shared" si="95"/>
        <v>0</v>
      </c>
      <c r="HW8" s="661">
        <f t="shared" si="96"/>
        <v>0</v>
      </c>
      <c r="HX8" s="631">
        <v>10000</v>
      </c>
      <c r="HY8" s="15"/>
      <c r="HZ8" s="60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605"/>
      <c r="IN8" s="15"/>
      <c r="IO8" s="636">
        <v>5</v>
      </c>
      <c r="IP8" s="660">
        <v>5</v>
      </c>
      <c r="IQ8" s="402" t="s">
        <v>370</v>
      </c>
      <c r="IR8" s="667">
        <f t="shared" si="97"/>
        <v>0</v>
      </c>
      <c r="IS8" s="668">
        <f t="shared" si="97"/>
        <v>0</v>
      </c>
      <c r="IT8" s="669">
        <f t="shared" si="97"/>
        <v>3149</v>
      </c>
      <c r="IU8" s="633">
        <v>0</v>
      </c>
      <c r="IV8" s="633">
        <f t="shared" si="99"/>
        <v>0</v>
      </c>
      <c r="IW8" s="667">
        <f t="shared" si="100"/>
        <v>0</v>
      </c>
      <c r="IX8" s="667">
        <f t="shared" si="101"/>
        <v>0</v>
      </c>
      <c r="IY8" s="670">
        <f>IT8</f>
        <v>3149</v>
      </c>
      <c r="IZ8" s="670">
        <f>IY8</f>
        <v>3149</v>
      </c>
      <c r="JA8" s="667">
        <f t="shared" si="104"/>
        <v>0</v>
      </c>
      <c r="JB8" s="655">
        <f t="shared" si="105"/>
        <v>0</v>
      </c>
      <c r="JC8" s="15"/>
      <c r="JD8" s="605"/>
      <c r="JE8" s="15"/>
      <c r="JF8" s="636">
        <f t="shared" si="123"/>
        <v>5</v>
      </c>
      <c r="JG8" s="660">
        <f t="shared" si="74"/>
        <v>5</v>
      </c>
      <c r="JH8" s="402" t="s">
        <v>370</v>
      </c>
      <c r="JI8" s="845">
        <f t="shared" si="106"/>
        <v>0</v>
      </c>
      <c r="JJ8" s="661">
        <f t="shared" si="107"/>
        <v>3149</v>
      </c>
      <c r="JK8" s="661">
        <v>3149</v>
      </c>
      <c r="JL8" s="630">
        <f t="shared" si="125"/>
        <v>0</v>
      </c>
      <c r="JM8" s="661">
        <f t="shared" si="109"/>
        <v>0</v>
      </c>
      <c r="JN8" s="631">
        <v>10000</v>
      </c>
      <c r="JO8" s="15"/>
      <c r="JP8" s="15"/>
      <c r="JQ8" s="605"/>
      <c r="JR8" s="15"/>
      <c r="JS8" s="845">
        <v>0</v>
      </c>
      <c r="JT8" s="661">
        <v>3149</v>
      </c>
      <c r="JU8" s="850">
        <f t="shared" si="110"/>
        <v>0</v>
      </c>
      <c r="JV8" s="851">
        <f t="shared" si="111"/>
        <v>0</v>
      </c>
    </row>
    <row r="9" spans="1:287" ht="17.25" thickBot="1" x14ac:dyDescent="0.35">
      <c r="A9" s="247">
        <v>6</v>
      </c>
      <c r="B9" s="724" t="s">
        <v>49</v>
      </c>
      <c r="C9" s="844">
        <f>'DCA 3 month Phase I'!LL27+'DCA 3 month Phase I'!LN27</f>
        <v>3591210.0169648863</v>
      </c>
      <c r="D9" s="672">
        <f t="shared" si="0"/>
        <v>2.6303700576772709E-2</v>
      </c>
      <c r="E9" s="673">
        <v>0.16708322678587464</v>
      </c>
      <c r="F9" s="15"/>
      <c r="G9" s="605"/>
      <c r="H9" s="15"/>
      <c r="I9" s="247">
        <f t="shared" si="112"/>
        <v>6</v>
      </c>
      <c r="J9" s="674">
        <f t="shared" si="1"/>
        <v>6</v>
      </c>
      <c r="K9" s="15" t="s">
        <v>371</v>
      </c>
      <c r="L9" s="842">
        <v>9225644.3811471555</v>
      </c>
      <c r="M9" s="564">
        <f t="shared" si="2"/>
        <v>4.2922870706509075E-3</v>
      </c>
      <c r="N9" s="365">
        <v>1806.0345960572092</v>
      </c>
      <c r="O9" s="365">
        <f t="shared" si="75"/>
        <v>5108.2323679113606</v>
      </c>
      <c r="P9" s="564">
        <f t="shared" si="3"/>
        <v>3.0858796298627068E-3</v>
      </c>
      <c r="Q9" s="231" t="s">
        <v>355</v>
      </c>
      <c r="R9" s="15"/>
      <c r="S9" s="605"/>
      <c r="T9" s="15"/>
      <c r="U9" s="593">
        <f t="shared" si="113"/>
        <v>6</v>
      </c>
      <c r="V9" s="675">
        <f t="shared" si="4"/>
        <v>6</v>
      </c>
      <c r="W9" s="15" t="s">
        <v>371</v>
      </c>
      <c r="X9" s="270">
        <f t="shared" si="76"/>
        <v>685084.16060737346</v>
      </c>
      <c r="Y9" s="564">
        <f t="shared" si="5"/>
        <v>6.4964381731201721E-3</v>
      </c>
      <c r="Z9" s="15"/>
      <c r="AA9" s="605"/>
      <c r="AB9" s="15"/>
      <c r="AC9" s="593">
        <f t="shared" si="114"/>
        <v>6</v>
      </c>
      <c r="AD9" s="74">
        <v>6</v>
      </c>
      <c r="AE9" s="258" t="s">
        <v>371</v>
      </c>
      <c r="AF9" s="280">
        <v>6.16</v>
      </c>
      <c r="AG9" s="15"/>
      <c r="AH9" s="605"/>
      <c r="AI9" s="15"/>
      <c r="AJ9" s="15"/>
      <c r="AK9" s="15"/>
      <c r="AL9" s="15"/>
      <c r="AM9" s="15"/>
      <c r="AN9" s="605"/>
      <c r="AO9" s="15"/>
      <c r="AP9" s="593">
        <f t="shared" si="78"/>
        <v>6</v>
      </c>
      <c r="AQ9" s="678">
        <f t="shared" si="6"/>
        <v>6</v>
      </c>
      <c r="AR9" s="15" t="s">
        <v>371</v>
      </c>
      <c r="AS9" s="15">
        <f t="shared" si="7"/>
        <v>6.16</v>
      </c>
      <c r="AT9" s="845">
        <f t="shared" si="79"/>
        <v>9225644.3811471555</v>
      </c>
      <c r="AU9" s="679">
        <f t="shared" si="115"/>
        <v>15786.10260774069</v>
      </c>
      <c r="AV9" s="680">
        <f t="shared" si="8"/>
        <v>16921.435826120873</v>
      </c>
      <c r="AW9" s="681">
        <f t="shared" si="9"/>
        <v>25.348837012152579</v>
      </c>
      <c r="AX9" s="270">
        <f t="shared" si="124"/>
        <v>428938.71876793745</v>
      </c>
      <c r="AY9" s="564">
        <f t="shared" si="80"/>
        <v>8.4581099287116494E-3</v>
      </c>
      <c r="AZ9" s="682">
        <f t="shared" si="10"/>
        <v>4.6494169999999997</v>
      </c>
      <c r="BA9" s="15"/>
      <c r="BB9" s="605"/>
      <c r="BC9" s="15"/>
      <c r="BD9" s="15"/>
      <c r="BE9" s="15"/>
      <c r="BF9" s="15"/>
      <c r="BG9" s="15"/>
      <c r="BH9" s="15"/>
      <c r="BI9" s="605"/>
      <c r="BJ9" s="15"/>
      <c r="BK9" s="247">
        <f t="shared" si="116"/>
        <v>6</v>
      </c>
      <c r="BL9" s="231">
        <f t="shared" si="11"/>
        <v>6</v>
      </c>
      <c r="BM9" s="15" t="s">
        <v>371</v>
      </c>
      <c r="BN9" s="564">
        <f t="shared" si="81"/>
        <v>8.4581099287116494E-3</v>
      </c>
      <c r="BO9" s="270">
        <f t="shared" si="82"/>
        <v>98744.557660867053</v>
      </c>
      <c r="BP9" s="564">
        <f t="shared" si="83"/>
        <v>4.2922870706509075E-3</v>
      </c>
      <c r="BQ9" s="270">
        <f t="shared" si="84"/>
        <v>50110.48469660202</v>
      </c>
      <c r="BR9" s="685">
        <f t="shared" si="12"/>
        <v>148855.04235746906</v>
      </c>
      <c r="BS9" s="682">
        <f t="shared" si="13"/>
        <v>1.6134919999999999</v>
      </c>
      <c r="BT9" s="15"/>
      <c r="BU9" s="605"/>
      <c r="BV9" s="15"/>
      <c r="BW9" s="330">
        <v>6</v>
      </c>
      <c r="BX9" s="728" t="s">
        <v>70</v>
      </c>
      <c r="BY9" s="734">
        <f>SUM(BY4:BY8)</f>
        <v>1.0000000000000018</v>
      </c>
      <c r="BZ9" s="735">
        <v>22476369.306504369</v>
      </c>
      <c r="CA9" s="736"/>
      <c r="CB9" s="736"/>
      <c r="CC9" s="735">
        <f>SUM(CC4:CC8)</f>
        <v>5337158.1364165405</v>
      </c>
      <c r="CD9" s="735">
        <f>SUM(CD4:CD8)</f>
        <v>17139211.170087866</v>
      </c>
      <c r="CE9" s="15"/>
      <c r="CF9" s="605"/>
      <c r="CG9" s="15"/>
      <c r="CH9" s="247">
        <f t="shared" si="117"/>
        <v>6</v>
      </c>
      <c r="CI9" s="74">
        <f t="shared" si="15"/>
        <v>6</v>
      </c>
      <c r="CJ9" s="15" t="s">
        <v>371</v>
      </c>
      <c r="CK9" s="254">
        <f t="shared" si="16"/>
        <v>4.2922870706509075E-3</v>
      </c>
      <c r="CL9" s="256">
        <f t="shared" si="17"/>
        <v>22908.61486296001</v>
      </c>
      <c r="CM9" s="254">
        <f t="shared" si="18"/>
        <v>3.0858796298627068E-3</v>
      </c>
      <c r="CN9" s="256">
        <f t="shared" si="19"/>
        <v>52889.542621689514</v>
      </c>
      <c r="CO9" s="256">
        <f t="shared" si="20"/>
        <v>75798.15748464952</v>
      </c>
      <c r="CP9" s="254">
        <f t="shared" si="21"/>
        <v>3.3723488189311059E-3</v>
      </c>
      <c r="CQ9" s="252">
        <f t="shared" si="22"/>
        <v>0.82160299999999997</v>
      </c>
      <c r="CR9" s="15"/>
      <c r="CS9" s="605"/>
      <c r="CT9" s="15"/>
      <c r="CU9" s="15"/>
      <c r="CV9" s="15"/>
      <c r="CW9" s="15"/>
      <c r="CX9" s="15"/>
      <c r="CY9" s="15"/>
      <c r="CZ9" s="15"/>
      <c r="DA9" s="15"/>
      <c r="DB9" s="15"/>
      <c r="DC9" s="548">
        <f>'DCA 3 month Phase II'!C8</f>
        <v>5325380.8198248437</v>
      </c>
      <c r="DD9" s="15"/>
      <c r="DE9" s="605"/>
      <c r="DF9" s="15"/>
      <c r="DG9" s="593">
        <f t="shared" si="118"/>
        <v>6</v>
      </c>
      <c r="DH9" s="689">
        <f t="shared" si="24"/>
        <v>6</v>
      </c>
      <c r="DI9" s="15" t="s">
        <v>371</v>
      </c>
      <c r="DJ9" s="254">
        <f t="shared" si="25"/>
        <v>3.3723488189311059E-3</v>
      </c>
      <c r="DK9" s="256">
        <f t="shared" si="86"/>
        <v>194.8481475745202</v>
      </c>
      <c r="DL9" s="254">
        <f t="shared" si="26"/>
        <v>3.0858796298627068E-3</v>
      </c>
      <c r="DM9" s="256">
        <f t="shared" si="27"/>
        <v>6125.4504997156246</v>
      </c>
      <c r="DN9" s="254">
        <f t="shared" si="28"/>
        <v>4.2922870706509075E-3</v>
      </c>
      <c r="DO9" s="256">
        <f t="shared" si="29"/>
        <v>14089.901512116379</v>
      </c>
      <c r="DP9" s="256">
        <f t="shared" si="87"/>
        <v>20410.200159406522</v>
      </c>
      <c r="DQ9" s="254">
        <f t="shared" si="30"/>
        <v>3.8326273462782755E-3</v>
      </c>
      <c r="DR9" s="252">
        <f t="shared" si="31"/>
        <v>0.22123300000000001</v>
      </c>
      <c r="DS9" s="15"/>
      <c r="DT9" s="605"/>
      <c r="DU9" s="15"/>
      <c r="DV9" s="593">
        <f t="shared" si="119"/>
        <v>6</v>
      </c>
      <c r="DW9" s="689">
        <f t="shared" si="32"/>
        <v>6</v>
      </c>
      <c r="DX9" s="15" t="s">
        <v>371</v>
      </c>
      <c r="DY9" s="254">
        <f t="shared" si="33"/>
        <v>3.0858796298627068E-3</v>
      </c>
      <c r="DZ9" s="256">
        <f t="shared" si="34"/>
        <v>11082.041837910849</v>
      </c>
      <c r="EA9" s="252">
        <f t="shared" si="35"/>
        <v>0.12012200000000001</v>
      </c>
      <c r="EB9" s="15"/>
      <c r="EC9" s="605"/>
      <c r="ED9" s="15"/>
      <c r="EE9" s="15"/>
      <c r="EF9" s="15"/>
      <c r="EG9" s="15"/>
      <c r="EH9" s="15"/>
      <c r="EI9" s="23"/>
      <c r="EJ9" s="15"/>
      <c r="EK9" s="605"/>
      <c r="EL9" s="15"/>
      <c r="EM9" s="593">
        <f t="shared" si="120"/>
        <v>6</v>
      </c>
      <c r="EN9" s="689">
        <f t="shared" si="36"/>
        <v>6</v>
      </c>
      <c r="EO9" s="15" t="s">
        <v>371</v>
      </c>
      <c r="EP9" s="254">
        <f t="shared" si="37"/>
        <v>6.4964381731201721E-3</v>
      </c>
      <c r="EQ9" s="256">
        <f t="shared" si="38"/>
        <v>46105.64864209856</v>
      </c>
      <c r="ER9" s="254">
        <f t="shared" si="39"/>
        <v>3.3723488189311059E-3</v>
      </c>
      <c r="ES9" s="256">
        <f t="shared" si="40"/>
        <v>3945.8375583922329</v>
      </c>
      <c r="ET9" s="254">
        <f t="shared" si="41"/>
        <v>4.2922870706509075E-3</v>
      </c>
      <c r="EU9" s="256">
        <f t="shared" si="42"/>
        <v>12768.593624339726</v>
      </c>
      <c r="EV9" s="256">
        <f t="shared" si="43"/>
        <v>62820.079824830522</v>
      </c>
      <c r="EW9" s="254">
        <f t="shared" si="44"/>
        <v>5.5880314025233821E-3</v>
      </c>
      <c r="EX9" s="252">
        <f t="shared" si="45"/>
        <v>0.68092900000000001</v>
      </c>
      <c r="EY9" s="15"/>
      <c r="EZ9" s="605"/>
      <c r="FA9" s="15"/>
      <c r="FB9" s="15"/>
      <c r="FC9" s="15"/>
      <c r="FD9" s="15"/>
      <c r="FE9" s="15"/>
      <c r="FF9" s="605"/>
      <c r="FG9" s="15"/>
      <c r="FH9" s="593">
        <f t="shared" si="121"/>
        <v>6</v>
      </c>
      <c r="FI9" s="675">
        <f t="shared" si="46"/>
        <v>6</v>
      </c>
      <c r="FJ9" s="15" t="s">
        <v>371</v>
      </c>
      <c r="FK9" s="254">
        <f t="shared" si="47"/>
        <v>6.4964381731201721E-3</v>
      </c>
      <c r="FL9" s="256">
        <f t="shared" si="48"/>
        <v>128833.79468216043</v>
      </c>
      <c r="FM9" s="252">
        <f t="shared" si="49"/>
        <v>1.3964749999999999</v>
      </c>
      <c r="FN9" s="15"/>
      <c r="FO9" s="605"/>
      <c r="FP9" s="15"/>
      <c r="FQ9" s="247">
        <v>6</v>
      </c>
      <c r="FR9" s="675">
        <v>6</v>
      </c>
      <c r="FS9" s="15" t="s">
        <v>371</v>
      </c>
      <c r="FT9" s="256">
        <f t="shared" si="50"/>
        <v>428938.71876793745</v>
      </c>
      <c r="FU9" s="256">
        <f t="shared" si="51"/>
        <v>148855.04235746906</v>
      </c>
      <c r="FV9" s="256">
        <f t="shared" si="52"/>
        <v>75798.15748464952</v>
      </c>
      <c r="FW9" s="256">
        <f t="shared" si="53"/>
        <v>20410.200159406522</v>
      </c>
      <c r="FX9" s="256">
        <f t="shared" si="54"/>
        <v>11082.041837910849</v>
      </c>
      <c r="FY9" s="256">
        <f t="shared" si="55"/>
        <v>62820.079824830522</v>
      </c>
      <c r="FZ9" s="256">
        <f t="shared" si="56"/>
        <v>128833.79468216043</v>
      </c>
      <c r="GA9" s="256">
        <f t="shared" si="57"/>
        <v>876738.03511436447</v>
      </c>
      <c r="GB9" s="325">
        <f t="shared" si="58"/>
        <v>9.5032720000000008</v>
      </c>
      <c r="GC9" s="15"/>
      <c r="GD9" s="605"/>
      <c r="GE9" s="15"/>
      <c r="GF9" s="593">
        <f t="shared" si="89"/>
        <v>6</v>
      </c>
      <c r="GG9" s="675">
        <f t="shared" si="59"/>
        <v>6</v>
      </c>
      <c r="GH9" s="15" t="s">
        <v>371</v>
      </c>
      <c r="GI9" s="252">
        <f t="shared" si="60"/>
        <v>4.6494169999999997</v>
      </c>
      <c r="GJ9" s="252">
        <f t="shared" si="61"/>
        <v>1.6134919999999999</v>
      </c>
      <c r="GK9" s="252">
        <f t="shared" si="62"/>
        <v>0.82160299999999997</v>
      </c>
      <c r="GL9" s="252">
        <f t="shared" si="63"/>
        <v>0.22123300000000001</v>
      </c>
      <c r="GM9" s="252">
        <f t="shared" si="64"/>
        <v>0.12012200000000001</v>
      </c>
      <c r="GN9" s="252">
        <f t="shared" si="65"/>
        <v>0.68092900000000001</v>
      </c>
      <c r="GO9" s="252">
        <f t="shared" si="66"/>
        <v>1.3964749999999999</v>
      </c>
      <c r="GP9" s="252">
        <f t="shared" si="67"/>
        <v>9.5032720000000008</v>
      </c>
      <c r="GQ9" s="845">
        <f t="shared" si="90"/>
        <v>9225644.3811471555</v>
      </c>
      <c r="GR9" s="616"/>
      <c r="GS9" s="605"/>
      <c r="GT9" s="15"/>
      <c r="GU9" s="247">
        <f t="shared" si="91"/>
        <v>6</v>
      </c>
      <c r="GV9" s="675">
        <f t="shared" si="68"/>
        <v>6</v>
      </c>
      <c r="GW9" s="15" t="s">
        <v>371</v>
      </c>
      <c r="GX9" s="231" t="s">
        <v>355</v>
      </c>
      <c r="GY9" s="270">
        <f t="shared" si="69"/>
        <v>876738.03511436447</v>
      </c>
      <c r="GZ9" s="365">
        <f t="shared" si="70"/>
        <v>9225644.3811471555</v>
      </c>
      <c r="HA9" s="252">
        <f t="shared" si="92"/>
        <v>9.5032720000000008</v>
      </c>
      <c r="HB9" s="256">
        <f t="shared" si="71"/>
        <v>876738.0792931309</v>
      </c>
      <c r="HC9" s="657">
        <f t="shared" si="72"/>
        <v>4.4178766431286931E-2</v>
      </c>
      <c r="HD9" s="657"/>
      <c r="HE9" s="605"/>
      <c r="HF9" s="15"/>
      <c r="HG9" s="657"/>
      <c r="HH9" s="657"/>
      <c r="HI9" s="657"/>
      <c r="HJ9" s="657"/>
      <c r="HK9" s="657"/>
      <c r="HL9" s="657"/>
      <c r="HM9" s="657"/>
      <c r="HN9" s="605"/>
      <c r="HO9" s="15"/>
      <c r="HP9" s="593">
        <f t="shared" si="122"/>
        <v>6</v>
      </c>
      <c r="HQ9" s="694">
        <f t="shared" si="73"/>
        <v>6</v>
      </c>
      <c r="HR9" s="15" t="s">
        <v>371</v>
      </c>
      <c r="HS9" s="845">
        <f t="shared" si="93"/>
        <v>9225644.3811471555</v>
      </c>
      <c r="HT9" s="695">
        <f t="shared" si="94"/>
        <v>9.5032720000000008</v>
      </c>
      <c r="HU9" s="695">
        <v>7.1595380000000004</v>
      </c>
      <c r="HV9" s="672">
        <f t="shared" si="95"/>
        <v>0.32735827367631831</v>
      </c>
      <c r="HW9" s="695">
        <f t="shared" si="96"/>
        <v>2.3437340000000004</v>
      </c>
      <c r="HX9" s="673">
        <v>10</v>
      </c>
      <c r="HY9" s="15"/>
      <c r="HZ9" s="60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605"/>
      <c r="IN9" s="15"/>
      <c r="IO9" s="593">
        <v>6</v>
      </c>
      <c r="IP9" s="694">
        <v>6</v>
      </c>
      <c r="IQ9" s="15" t="s">
        <v>371</v>
      </c>
      <c r="IR9" s="696">
        <f t="shared" si="97"/>
        <v>876738.03511436447</v>
      </c>
      <c r="IS9" s="697">
        <f t="shared" si="97"/>
        <v>9225644.3811471555</v>
      </c>
      <c r="IT9" s="698">
        <f t="shared" si="97"/>
        <v>9.5032720000000008</v>
      </c>
      <c r="IU9" s="365">
        <f t="shared" si="98"/>
        <v>1403915.1343008748</v>
      </c>
      <c r="IV9" s="365">
        <f t="shared" si="99"/>
        <v>7821729.246846281</v>
      </c>
      <c r="IW9" s="696">
        <f t="shared" si="100"/>
        <v>21058.727014513122</v>
      </c>
      <c r="IX9" s="696">
        <f t="shared" si="101"/>
        <v>855679.30809985136</v>
      </c>
      <c r="IY9" s="556">
        <f t="shared" si="102"/>
        <v>9.2750085820395842</v>
      </c>
      <c r="IZ9" s="699">
        <f t="shared" si="103"/>
        <v>10.775008582039584</v>
      </c>
      <c r="JA9" s="696">
        <f t="shared" si="104"/>
        <v>876738.03511436447</v>
      </c>
      <c r="JB9" s="700">
        <f t="shared" si="105"/>
        <v>0.2282634179604166</v>
      </c>
      <c r="JC9" s="15"/>
      <c r="JD9" s="605"/>
      <c r="JE9" s="15"/>
      <c r="JF9" s="593">
        <f t="shared" si="123"/>
        <v>6</v>
      </c>
      <c r="JG9" s="694">
        <f t="shared" si="74"/>
        <v>6</v>
      </c>
      <c r="JH9" s="15" t="s">
        <v>371</v>
      </c>
      <c r="JI9" s="845">
        <f t="shared" si="106"/>
        <v>9225644.3811471555</v>
      </c>
      <c r="JJ9" s="695">
        <f t="shared" si="107"/>
        <v>9.2750085820395842</v>
      </c>
      <c r="JK9" s="695">
        <v>6.9249999999999998</v>
      </c>
      <c r="JL9" s="672">
        <f t="shared" si="125"/>
        <v>0.33935141978910965</v>
      </c>
      <c r="JM9" s="695">
        <f t="shared" si="109"/>
        <v>2.3500085820395844</v>
      </c>
      <c r="JN9" s="673">
        <v>10</v>
      </c>
      <c r="JO9" s="15"/>
      <c r="JP9" s="15"/>
      <c r="JQ9" s="605"/>
      <c r="JR9" s="15"/>
      <c r="JS9" s="845">
        <v>9216170</v>
      </c>
      <c r="JT9" s="695">
        <v>9.3134858239204483</v>
      </c>
      <c r="JU9" s="850">
        <f t="shared" si="110"/>
        <v>-9474.3811471555382</v>
      </c>
      <c r="JV9" s="851">
        <f t="shared" si="111"/>
        <v>-3.8477241880864099E-2</v>
      </c>
    </row>
    <row r="10" spans="1:287" x14ac:dyDescent="0.3">
      <c r="A10" s="628">
        <v>7</v>
      </c>
      <c r="B10" s="629" t="s">
        <v>52</v>
      </c>
      <c r="C10" s="844">
        <f>'DCA 3 month Phase I'!LR27</f>
        <v>11241898.139023151</v>
      </c>
      <c r="D10" s="630">
        <f t="shared" si="0"/>
        <v>8.2340916060753624E-2</v>
      </c>
      <c r="E10" s="631">
        <v>0.52303613751155165</v>
      </c>
      <c r="F10" s="15"/>
      <c r="G10" s="605"/>
      <c r="H10" s="15"/>
      <c r="I10" s="628">
        <f t="shared" si="112"/>
        <v>7</v>
      </c>
      <c r="J10" s="632">
        <f t="shared" si="1"/>
        <v>7</v>
      </c>
      <c r="K10" s="402" t="s">
        <v>372</v>
      </c>
      <c r="L10" s="842">
        <v>38120259.962074906</v>
      </c>
      <c r="M10" s="634">
        <f t="shared" si="2"/>
        <v>1.7735682430967493E-2</v>
      </c>
      <c r="N10" s="633">
        <v>931.02681572591689</v>
      </c>
      <c r="O10" s="633">
        <f t="shared" si="75"/>
        <v>40944.320097109914</v>
      </c>
      <c r="P10" s="634">
        <f t="shared" si="3"/>
        <v>2.4734435367495047E-2</v>
      </c>
      <c r="Q10" s="635" t="s">
        <v>355</v>
      </c>
      <c r="R10" s="15"/>
      <c r="S10" s="605"/>
      <c r="T10" s="15"/>
      <c r="U10" s="636">
        <f t="shared" si="113"/>
        <v>7</v>
      </c>
      <c r="V10" s="637">
        <f t="shared" si="4"/>
        <v>7</v>
      </c>
      <c r="W10" s="402" t="s">
        <v>372</v>
      </c>
      <c r="X10" s="290">
        <f t="shared" si="76"/>
        <v>2650434.6224887003</v>
      </c>
      <c r="Y10" s="634">
        <f t="shared" si="5"/>
        <v>2.5133240041091715E-2</v>
      </c>
      <c r="Z10" s="15"/>
      <c r="AA10" s="605"/>
      <c r="AB10" s="15"/>
      <c r="AC10" s="636">
        <f t="shared" si="114"/>
        <v>7</v>
      </c>
      <c r="AD10" s="638">
        <v>7</v>
      </c>
      <c r="AE10" s="639" t="s">
        <v>372</v>
      </c>
      <c r="AF10" s="640">
        <v>4.88</v>
      </c>
      <c r="AG10" s="15"/>
      <c r="AH10" s="605"/>
      <c r="AI10" s="15"/>
      <c r="AJ10" s="15"/>
      <c r="AK10" s="15"/>
      <c r="AL10" s="15"/>
      <c r="AM10" s="15"/>
      <c r="AN10" s="605"/>
      <c r="AO10" s="15"/>
      <c r="AP10" s="636">
        <f t="shared" si="78"/>
        <v>7</v>
      </c>
      <c r="AQ10" s="645">
        <f t="shared" si="6"/>
        <v>7</v>
      </c>
      <c r="AR10" s="402" t="s">
        <v>372</v>
      </c>
      <c r="AS10" s="402">
        <f t="shared" si="7"/>
        <v>4.88</v>
      </c>
      <c r="AT10" s="845">
        <f t="shared" si="79"/>
        <v>38120259.962074906</v>
      </c>
      <c r="AU10" s="646">
        <f t="shared" si="115"/>
        <v>51674.130170812648</v>
      </c>
      <c r="AV10" s="647">
        <f t="shared" si="8"/>
        <v>55390.522872140835</v>
      </c>
      <c r="AW10" s="648">
        <f t="shared" si="9"/>
        <v>25.348837012152579</v>
      </c>
      <c r="AX10" s="290">
        <f t="shared" si="124"/>
        <v>1404085.3363038076</v>
      </c>
      <c r="AY10" s="634">
        <f t="shared" si="80"/>
        <v>2.7686724476310851E-2</v>
      </c>
      <c r="AZ10" s="649">
        <f t="shared" si="10"/>
        <v>3.6833049999999998</v>
      </c>
      <c r="BA10" s="15"/>
      <c r="BB10" s="605"/>
      <c r="BC10" s="15"/>
      <c r="BD10" s="15"/>
      <c r="BE10" s="15"/>
      <c r="BF10" s="15"/>
      <c r="BG10" s="15"/>
      <c r="BH10" s="15"/>
      <c r="BI10" s="605"/>
      <c r="BJ10" s="15"/>
      <c r="BK10" s="628">
        <f t="shared" si="116"/>
        <v>7</v>
      </c>
      <c r="BL10" s="635">
        <f t="shared" si="11"/>
        <v>7</v>
      </c>
      <c r="BM10" s="402" t="s">
        <v>372</v>
      </c>
      <c r="BN10" s="634">
        <f t="shared" si="81"/>
        <v>2.7686724476310851E-2</v>
      </c>
      <c r="BO10" s="290">
        <f t="shared" si="82"/>
        <v>323229.8213825709</v>
      </c>
      <c r="BP10" s="634">
        <f t="shared" si="83"/>
        <v>1.7735682430967493E-2</v>
      </c>
      <c r="BQ10" s="290">
        <f t="shared" si="84"/>
        <v>207055.96536580569</v>
      </c>
      <c r="BR10" s="650">
        <f t="shared" si="12"/>
        <v>530285.78674837656</v>
      </c>
      <c r="BS10" s="649">
        <f t="shared" si="13"/>
        <v>1.391086</v>
      </c>
      <c r="BT10" s="15"/>
      <c r="BU10" s="605"/>
      <c r="BV10" s="10"/>
      <c r="BW10" s="191"/>
      <c r="BX10" s="191"/>
      <c r="BY10" s="191"/>
      <c r="BZ10" s="191"/>
      <c r="CA10" s="191"/>
      <c r="CB10" s="191"/>
      <c r="CC10" s="191"/>
      <c r="CD10" s="191"/>
      <c r="CE10" s="15"/>
      <c r="CF10" s="605"/>
      <c r="CG10" s="15"/>
      <c r="CH10" s="628">
        <f t="shared" si="117"/>
        <v>7</v>
      </c>
      <c r="CI10" s="638">
        <f t="shared" si="15"/>
        <v>7</v>
      </c>
      <c r="CJ10" s="402" t="s">
        <v>372</v>
      </c>
      <c r="CK10" s="634">
        <f t="shared" si="16"/>
        <v>1.7735682430967493E-2</v>
      </c>
      <c r="CL10" s="290">
        <f t="shared" si="17"/>
        <v>94658.141791338043</v>
      </c>
      <c r="CM10" s="634">
        <f t="shared" si="18"/>
        <v>2.4734435367495047E-2</v>
      </c>
      <c r="CN10" s="290">
        <f t="shared" si="19"/>
        <v>423928.71093638748</v>
      </c>
      <c r="CO10" s="290">
        <f t="shared" si="20"/>
        <v>518586.85272772552</v>
      </c>
      <c r="CP10" s="634">
        <f t="shared" si="21"/>
        <v>2.3072536567445179E-2</v>
      </c>
      <c r="CQ10" s="649">
        <f t="shared" si="22"/>
        <v>1.3603970000000001</v>
      </c>
      <c r="CR10" s="15"/>
      <c r="CS10" s="605"/>
      <c r="CT10" s="15"/>
      <c r="CU10" s="15"/>
      <c r="CV10" s="15"/>
      <c r="CW10" s="15"/>
      <c r="CX10" s="15"/>
      <c r="CY10" s="15"/>
      <c r="CZ10" s="15"/>
      <c r="DA10" s="15"/>
      <c r="DB10" s="15"/>
      <c r="DC10" s="27"/>
      <c r="DD10" s="10"/>
      <c r="DE10" s="605"/>
      <c r="DF10" s="15"/>
      <c r="DG10" s="636">
        <f t="shared" si="118"/>
        <v>7</v>
      </c>
      <c r="DH10" s="654">
        <f t="shared" si="24"/>
        <v>7</v>
      </c>
      <c r="DI10" s="402" t="s">
        <v>372</v>
      </c>
      <c r="DJ10" s="634">
        <f t="shared" si="25"/>
        <v>2.3072536567445179E-2</v>
      </c>
      <c r="DK10" s="290">
        <f t="shared" si="86"/>
        <v>1333.0889689628855</v>
      </c>
      <c r="DL10" s="634">
        <f t="shared" si="26"/>
        <v>2.4734435367495047E-2</v>
      </c>
      <c r="DM10" s="290">
        <f t="shared" si="27"/>
        <v>49097.689364101068</v>
      </c>
      <c r="DN10" s="634">
        <f t="shared" si="28"/>
        <v>1.7735682430967493E-2</v>
      </c>
      <c r="DO10" s="290">
        <f t="shared" si="29"/>
        <v>58219.316320007783</v>
      </c>
      <c r="DP10" s="290">
        <f t="shared" si="87"/>
        <v>108650.09465307173</v>
      </c>
      <c r="DQ10" s="634">
        <f t="shared" si="30"/>
        <v>2.0402314562856991E-2</v>
      </c>
      <c r="DR10" s="649">
        <f t="shared" si="31"/>
        <v>0.28501900000000002</v>
      </c>
      <c r="DS10" s="15"/>
      <c r="DT10" s="605"/>
      <c r="DU10" s="15"/>
      <c r="DV10" s="636">
        <f t="shared" si="119"/>
        <v>7</v>
      </c>
      <c r="DW10" s="654">
        <f t="shared" si="32"/>
        <v>7</v>
      </c>
      <c r="DX10" s="402" t="s">
        <v>372</v>
      </c>
      <c r="DY10" s="634">
        <f t="shared" si="33"/>
        <v>2.4734435367495047E-2</v>
      </c>
      <c r="DZ10" s="290">
        <f t="shared" si="34"/>
        <v>88826.55205571877</v>
      </c>
      <c r="EA10" s="649">
        <f t="shared" si="35"/>
        <v>0.233017</v>
      </c>
      <c r="EB10" s="15"/>
      <c r="EC10" s="605"/>
      <c r="ED10" s="15"/>
      <c r="EE10" s="15"/>
      <c r="EF10" s="15"/>
      <c r="EG10" s="23"/>
      <c r="EH10" s="23"/>
      <c r="EI10" s="23"/>
      <c r="EJ10" s="15"/>
      <c r="EK10" s="605"/>
      <c r="EL10" s="15"/>
      <c r="EM10" s="636">
        <f t="shared" si="120"/>
        <v>7</v>
      </c>
      <c r="EN10" s="654">
        <f t="shared" si="36"/>
        <v>7</v>
      </c>
      <c r="EO10" s="402" t="s">
        <v>372</v>
      </c>
      <c r="EP10" s="634">
        <f t="shared" si="37"/>
        <v>2.5133240041091715E-2</v>
      </c>
      <c r="EQ10" s="290">
        <f t="shared" si="38"/>
        <v>178372.25625677669</v>
      </c>
      <c r="ER10" s="634">
        <f t="shared" si="39"/>
        <v>2.3072536567445179E-2</v>
      </c>
      <c r="ES10" s="290">
        <f t="shared" si="40"/>
        <v>26996.163873717975</v>
      </c>
      <c r="ET10" s="634">
        <f t="shared" si="41"/>
        <v>1.7735682430967493E-2</v>
      </c>
      <c r="EU10" s="290">
        <f t="shared" si="42"/>
        <v>52759.686825192694</v>
      </c>
      <c r="EV10" s="290">
        <f t="shared" si="43"/>
        <v>258128.10695568734</v>
      </c>
      <c r="EW10" s="634">
        <f t="shared" si="44"/>
        <v>2.2961256521233441E-2</v>
      </c>
      <c r="EX10" s="649">
        <f t="shared" si="45"/>
        <v>0.67714200000000002</v>
      </c>
      <c r="EY10" s="15"/>
      <c r="EZ10" s="605"/>
      <c r="FA10" s="15"/>
      <c r="FB10" s="15"/>
      <c r="FC10" s="15"/>
      <c r="FD10" s="15"/>
      <c r="FE10" s="15"/>
      <c r="FF10" s="605"/>
      <c r="FG10" s="15"/>
      <c r="FH10" s="636">
        <f t="shared" si="121"/>
        <v>7</v>
      </c>
      <c r="FI10" s="637">
        <f t="shared" si="46"/>
        <v>7</v>
      </c>
      <c r="FJ10" s="402" t="s">
        <v>372</v>
      </c>
      <c r="FK10" s="634">
        <f t="shared" si="47"/>
        <v>2.5133240041091715E-2</v>
      </c>
      <c r="FL10" s="290">
        <f t="shared" si="48"/>
        <v>498428.6159374438</v>
      </c>
      <c r="FM10" s="649">
        <f t="shared" si="49"/>
        <v>1.3075159999999999</v>
      </c>
      <c r="FN10" s="15"/>
      <c r="FO10" s="605"/>
      <c r="FP10" s="15"/>
      <c r="FQ10" s="628">
        <v>7</v>
      </c>
      <c r="FR10" s="637">
        <v>7</v>
      </c>
      <c r="FS10" s="402" t="s">
        <v>372</v>
      </c>
      <c r="FT10" s="290">
        <f t="shared" si="50"/>
        <v>1404085.3363038076</v>
      </c>
      <c r="FU10" s="290">
        <f t="shared" si="51"/>
        <v>530285.78674837656</v>
      </c>
      <c r="FV10" s="290">
        <f t="shared" si="52"/>
        <v>518586.85272772552</v>
      </c>
      <c r="FW10" s="290">
        <f t="shared" si="53"/>
        <v>108650.09465307173</v>
      </c>
      <c r="FX10" s="290">
        <f t="shared" si="54"/>
        <v>88826.55205571877</v>
      </c>
      <c r="FY10" s="290">
        <f t="shared" si="55"/>
        <v>258128.10695568734</v>
      </c>
      <c r="FZ10" s="290">
        <f t="shared" si="56"/>
        <v>498428.6159374438</v>
      </c>
      <c r="GA10" s="290">
        <f t="shared" si="57"/>
        <v>3406991.3453818318</v>
      </c>
      <c r="GB10" s="655">
        <f t="shared" si="58"/>
        <v>8.9374819999999993</v>
      </c>
      <c r="GC10" s="15"/>
      <c r="GD10" s="605"/>
      <c r="GE10" s="15"/>
      <c r="GF10" s="636">
        <f t="shared" si="89"/>
        <v>7</v>
      </c>
      <c r="GG10" s="637">
        <f t="shared" si="59"/>
        <v>7</v>
      </c>
      <c r="GH10" s="402" t="s">
        <v>372</v>
      </c>
      <c r="GI10" s="649">
        <f t="shared" si="60"/>
        <v>3.6833049999999998</v>
      </c>
      <c r="GJ10" s="649">
        <f t="shared" si="61"/>
        <v>1.391086</v>
      </c>
      <c r="GK10" s="649">
        <f t="shared" si="62"/>
        <v>1.3603970000000001</v>
      </c>
      <c r="GL10" s="649">
        <f t="shared" si="63"/>
        <v>0.28501900000000002</v>
      </c>
      <c r="GM10" s="649">
        <f t="shared" si="64"/>
        <v>0.233017</v>
      </c>
      <c r="GN10" s="649">
        <f t="shared" si="65"/>
        <v>0.67714200000000002</v>
      </c>
      <c r="GO10" s="649">
        <f t="shared" si="66"/>
        <v>1.3075159999999999</v>
      </c>
      <c r="GP10" s="649">
        <f t="shared" si="67"/>
        <v>8.9374819999999993</v>
      </c>
      <c r="GQ10" s="845">
        <f t="shared" si="90"/>
        <v>38120259.962074906</v>
      </c>
      <c r="GR10" s="616"/>
      <c r="GS10" s="605"/>
      <c r="GT10" s="15"/>
      <c r="GU10" s="628">
        <f t="shared" si="91"/>
        <v>7</v>
      </c>
      <c r="GV10" s="637">
        <f t="shared" si="68"/>
        <v>7</v>
      </c>
      <c r="GW10" s="402" t="s">
        <v>372</v>
      </c>
      <c r="GX10" s="635" t="s">
        <v>355</v>
      </c>
      <c r="GY10" s="290">
        <f t="shared" si="69"/>
        <v>3406991.3453818318</v>
      </c>
      <c r="GZ10" s="633">
        <f t="shared" si="70"/>
        <v>38120259.962074906</v>
      </c>
      <c r="HA10" s="649">
        <f t="shared" si="92"/>
        <v>8.9374819999999993</v>
      </c>
      <c r="HB10" s="290">
        <f t="shared" si="71"/>
        <v>3406991.3724636515</v>
      </c>
      <c r="HC10" s="656">
        <f t="shared" si="72"/>
        <v>2.7081819716840982E-2</v>
      </c>
      <c r="HD10" s="657"/>
      <c r="HE10" s="605"/>
      <c r="HF10" s="15"/>
      <c r="HG10" s="657"/>
      <c r="HH10" s="657"/>
      <c r="HI10" s="657"/>
      <c r="HJ10" s="657"/>
      <c r="HK10" s="657"/>
      <c r="HL10" s="657"/>
      <c r="HM10" s="657"/>
      <c r="HN10" s="605"/>
      <c r="HO10" s="15"/>
      <c r="HP10" s="636">
        <f t="shared" si="122"/>
        <v>7</v>
      </c>
      <c r="HQ10" s="660">
        <f t="shared" si="73"/>
        <v>7</v>
      </c>
      <c r="HR10" s="402" t="s">
        <v>372</v>
      </c>
      <c r="HS10" s="845">
        <f t="shared" si="93"/>
        <v>38120259.962074906</v>
      </c>
      <c r="HT10" s="661">
        <f t="shared" si="94"/>
        <v>8.9374819999999993</v>
      </c>
      <c r="HU10" s="661">
        <v>6.8000780000000001</v>
      </c>
      <c r="HV10" s="630">
        <f t="shared" si="95"/>
        <v>0.31432051220588919</v>
      </c>
      <c r="HW10" s="661">
        <f t="shared" si="96"/>
        <v>2.1374039999999992</v>
      </c>
      <c r="HX10" s="631">
        <v>10</v>
      </c>
      <c r="HY10" s="15"/>
      <c r="HZ10" s="60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605"/>
      <c r="IN10" s="15"/>
      <c r="IO10" s="636">
        <v>7</v>
      </c>
      <c r="IP10" s="660">
        <v>7</v>
      </c>
      <c r="IQ10" s="402" t="s">
        <v>372</v>
      </c>
      <c r="IR10" s="667">
        <f t="shared" si="97"/>
        <v>3406991.3453818318</v>
      </c>
      <c r="IS10" s="668">
        <f t="shared" si="97"/>
        <v>38120259.962074906</v>
      </c>
      <c r="IT10" s="669">
        <f t="shared" si="97"/>
        <v>8.9374819999999993</v>
      </c>
      <c r="IU10" s="633">
        <f t="shared" si="98"/>
        <v>5800961.7185771093</v>
      </c>
      <c r="IV10" s="633">
        <f t="shared" si="99"/>
        <v>32319298.243497796</v>
      </c>
      <c r="IW10" s="667">
        <f t="shared" si="100"/>
        <v>87014.42577865663</v>
      </c>
      <c r="IX10" s="667">
        <f t="shared" si="101"/>
        <v>3319976.919603175</v>
      </c>
      <c r="IY10" s="670">
        <f t="shared" si="102"/>
        <v>8.7092189898656365</v>
      </c>
      <c r="IZ10" s="670">
        <f t="shared" si="103"/>
        <v>10.209218989865636</v>
      </c>
      <c r="JA10" s="667">
        <f t="shared" si="104"/>
        <v>3406991.3453818318</v>
      </c>
      <c r="JB10" s="655">
        <f t="shared" si="105"/>
        <v>0.22826301013436279</v>
      </c>
      <c r="JC10" s="15"/>
      <c r="JD10" s="605"/>
      <c r="JE10" s="15"/>
      <c r="JF10" s="636">
        <f t="shared" si="123"/>
        <v>7</v>
      </c>
      <c r="JG10" s="660">
        <f t="shared" si="74"/>
        <v>7</v>
      </c>
      <c r="JH10" s="402" t="s">
        <v>372</v>
      </c>
      <c r="JI10" s="845">
        <f t="shared" si="106"/>
        <v>38120259.962074906</v>
      </c>
      <c r="JJ10" s="661">
        <f t="shared" si="107"/>
        <v>8.7092189898656365</v>
      </c>
      <c r="JK10" s="661">
        <v>6.5659999999999998</v>
      </c>
      <c r="JL10" s="630">
        <f t="shared" si="125"/>
        <v>0.32641166461554016</v>
      </c>
      <c r="JM10" s="661">
        <f t="shared" si="109"/>
        <v>2.1432189898656366</v>
      </c>
      <c r="JN10" s="631">
        <v>10</v>
      </c>
      <c r="JO10" s="15"/>
      <c r="JP10" s="15"/>
      <c r="JQ10" s="605"/>
      <c r="JR10" s="15"/>
      <c r="JS10" s="845">
        <v>37911152</v>
      </c>
      <c r="JT10" s="661">
        <v>8.7496676436524652</v>
      </c>
      <c r="JU10" s="850">
        <f t="shared" si="110"/>
        <v>-209107.96207490563</v>
      </c>
      <c r="JV10" s="851">
        <f t="shared" si="111"/>
        <v>-4.0448653786828714E-2</v>
      </c>
    </row>
    <row r="11" spans="1:287" x14ac:dyDescent="0.3">
      <c r="A11" s="247">
        <v>8</v>
      </c>
      <c r="B11" s="671" t="s">
        <v>248</v>
      </c>
      <c r="C11" s="844">
        <f>'DCA 3 month Phase I'!MN13</f>
        <v>20413939.926346004</v>
      </c>
      <c r="D11" s="672">
        <f t="shared" si="0"/>
        <v>0.14952123681940629</v>
      </c>
      <c r="E11" s="673">
        <v>0.93527262115082876</v>
      </c>
      <c r="F11" s="15"/>
      <c r="G11" s="605"/>
      <c r="H11" s="15"/>
      <c r="I11" s="247">
        <f t="shared" si="112"/>
        <v>8</v>
      </c>
      <c r="J11" s="674">
        <f t="shared" si="1"/>
        <v>8</v>
      </c>
      <c r="K11" s="15" t="s">
        <v>373</v>
      </c>
      <c r="L11" s="842">
        <v>27681999.104860678</v>
      </c>
      <c r="M11" s="564">
        <f t="shared" si="2"/>
        <v>1.287921818126584E-2</v>
      </c>
      <c r="N11" s="365">
        <v>379.4089440386652</v>
      </c>
      <c r="O11" s="365">
        <f t="shared" si="75"/>
        <v>72960.850132303764</v>
      </c>
      <c r="P11" s="564">
        <f t="shared" si="3"/>
        <v>4.4075598951815106E-2</v>
      </c>
      <c r="Q11" s="231" t="s">
        <v>355</v>
      </c>
      <c r="R11" s="15"/>
      <c r="S11" s="605"/>
      <c r="T11" s="15"/>
      <c r="U11" s="593">
        <f t="shared" si="113"/>
        <v>8</v>
      </c>
      <c r="V11" s="675">
        <f t="shared" si="4"/>
        <v>8</v>
      </c>
      <c r="W11" s="15" t="s">
        <v>373</v>
      </c>
      <c r="X11" s="270">
        <f t="shared" si="76"/>
        <v>3634557.6073217252</v>
      </c>
      <c r="Y11" s="564">
        <f t="shared" si="5"/>
        <v>3.4465369571055067E-2</v>
      </c>
      <c r="Z11" s="15"/>
      <c r="AA11" s="605"/>
      <c r="AB11" s="15"/>
      <c r="AC11" s="593">
        <f t="shared" si="114"/>
        <v>8</v>
      </c>
      <c r="AD11" s="74">
        <v>8</v>
      </c>
      <c r="AE11" s="258" t="s">
        <v>373</v>
      </c>
      <c r="AF11" s="280">
        <v>9.2200000000000006</v>
      </c>
      <c r="AG11" s="15"/>
      <c r="AH11" s="605"/>
      <c r="AI11" s="15"/>
      <c r="AJ11" s="15"/>
      <c r="AK11" s="15"/>
      <c r="AL11" s="15"/>
      <c r="AM11" s="15"/>
      <c r="AN11" s="605"/>
      <c r="AO11" s="15"/>
      <c r="AP11" s="593">
        <f t="shared" si="78"/>
        <v>8</v>
      </c>
      <c r="AQ11" s="678">
        <f t="shared" si="6"/>
        <v>8</v>
      </c>
      <c r="AR11" s="15" t="s">
        <v>373</v>
      </c>
      <c r="AS11" s="15">
        <f t="shared" si="7"/>
        <v>9.2200000000000006</v>
      </c>
      <c r="AT11" s="845">
        <f t="shared" si="79"/>
        <v>27681999.104860678</v>
      </c>
      <c r="AU11" s="679">
        <f t="shared" si="115"/>
        <v>70896.675485226515</v>
      </c>
      <c r="AV11" s="680">
        <f t="shared" si="8"/>
        <v>75995.549650128291</v>
      </c>
      <c r="AW11" s="681">
        <f t="shared" si="9"/>
        <v>25.348837012152579</v>
      </c>
      <c r="AX11" s="270">
        <f t="shared" si="124"/>
        <v>1926398.8017300509</v>
      </c>
      <c r="AY11" s="564">
        <f t="shared" si="80"/>
        <v>3.7986062154455005E-2</v>
      </c>
      <c r="AZ11" s="682">
        <f t="shared" si="10"/>
        <v>6.9590310000000004</v>
      </c>
      <c r="BA11" s="15"/>
      <c r="BB11" s="605"/>
      <c r="BC11" s="15"/>
      <c r="BD11" s="15"/>
      <c r="BE11" s="15"/>
      <c r="BF11" s="15"/>
      <c r="BG11" s="15"/>
      <c r="BH11" s="15"/>
      <c r="BI11" s="605"/>
      <c r="BJ11" s="15"/>
      <c r="BK11" s="247">
        <f t="shared" si="116"/>
        <v>8</v>
      </c>
      <c r="BL11" s="231">
        <f t="shared" si="11"/>
        <v>8</v>
      </c>
      <c r="BM11" s="15" t="s">
        <v>373</v>
      </c>
      <c r="BN11" s="564">
        <f t="shared" si="81"/>
        <v>3.7986062154455005E-2</v>
      </c>
      <c r="BO11" s="270">
        <f t="shared" si="82"/>
        <v>443469.86931289587</v>
      </c>
      <c r="BP11" s="564">
        <f t="shared" si="83"/>
        <v>1.287921818126584E-2</v>
      </c>
      <c r="BQ11" s="270">
        <f t="shared" si="84"/>
        <v>150358.97062650346</v>
      </c>
      <c r="BR11" s="685">
        <f t="shared" si="12"/>
        <v>593828.83993939939</v>
      </c>
      <c r="BS11" s="682">
        <f t="shared" si="13"/>
        <v>2.1451799999999999</v>
      </c>
      <c r="BT11" s="15"/>
      <c r="BU11" s="605"/>
      <c r="BV11" s="10"/>
      <c r="BW11" s="191"/>
      <c r="BX11" s="191"/>
      <c r="BY11" s="191"/>
      <c r="BZ11" s="191"/>
      <c r="CA11" s="191"/>
      <c r="CB11" s="191"/>
      <c r="CC11" s="191"/>
      <c r="CD11" s="191"/>
      <c r="CE11" s="15"/>
      <c r="CF11" s="605"/>
      <c r="CG11" s="15"/>
      <c r="CH11" s="247">
        <f t="shared" si="117"/>
        <v>8</v>
      </c>
      <c r="CI11" s="74">
        <f t="shared" si="15"/>
        <v>8</v>
      </c>
      <c r="CJ11" s="15" t="s">
        <v>373</v>
      </c>
      <c r="CK11" s="254">
        <f t="shared" si="16"/>
        <v>1.287921818126584E-2</v>
      </c>
      <c r="CL11" s="256">
        <f t="shared" si="17"/>
        <v>68738.424106826817</v>
      </c>
      <c r="CM11" s="254">
        <f t="shared" si="18"/>
        <v>4.4075598951815106E-2</v>
      </c>
      <c r="CN11" s="256">
        <f t="shared" si="19"/>
        <v>755420.99788326258</v>
      </c>
      <c r="CO11" s="256">
        <f t="shared" si="20"/>
        <v>824159.42199008935</v>
      </c>
      <c r="CP11" s="254">
        <f t="shared" si="21"/>
        <v>3.6667818131622648E-2</v>
      </c>
      <c r="CQ11" s="252">
        <f t="shared" si="22"/>
        <v>2.9772400000000001</v>
      </c>
      <c r="CR11" s="15"/>
      <c r="CS11" s="605"/>
      <c r="CT11" s="15"/>
      <c r="CU11" s="15"/>
      <c r="CV11" s="15"/>
      <c r="CW11" s="15"/>
      <c r="CX11" s="15"/>
      <c r="CY11" s="15"/>
      <c r="CZ11" s="15"/>
      <c r="DA11" s="15"/>
      <c r="DB11" s="15" t="s">
        <v>439</v>
      </c>
      <c r="DC11" s="848">
        <v>5407933.3588502686</v>
      </c>
      <c r="DD11" s="10"/>
      <c r="DE11" s="605"/>
      <c r="DF11" s="15"/>
      <c r="DG11" s="593">
        <f t="shared" si="118"/>
        <v>8</v>
      </c>
      <c r="DH11" s="689">
        <f t="shared" si="24"/>
        <v>8</v>
      </c>
      <c r="DI11" s="15" t="s">
        <v>373</v>
      </c>
      <c r="DJ11" s="254">
        <f t="shared" si="25"/>
        <v>3.6667818131622648E-2</v>
      </c>
      <c r="DK11" s="256">
        <f t="shared" si="86"/>
        <v>2118.5994753682203</v>
      </c>
      <c r="DL11" s="254">
        <f t="shared" si="26"/>
        <v>4.4075598951815106E-2</v>
      </c>
      <c r="DM11" s="256">
        <f t="shared" si="27"/>
        <v>87489.770181565065</v>
      </c>
      <c r="DN11" s="254">
        <f t="shared" si="28"/>
        <v>1.287921818126584E-2</v>
      </c>
      <c r="DO11" s="256">
        <f t="shared" si="29"/>
        <v>42277.441545766793</v>
      </c>
      <c r="DP11" s="256">
        <f t="shared" si="87"/>
        <v>131885.81120270008</v>
      </c>
      <c r="DQ11" s="254">
        <f t="shared" si="30"/>
        <v>2.476551737140141E-2</v>
      </c>
      <c r="DR11" s="252">
        <f t="shared" si="31"/>
        <v>0.47643200000000002</v>
      </c>
      <c r="DS11" s="15"/>
      <c r="DT11" s="605"/>
      <c r="DU11" s="15"/>
      <c r="DV11" s="593">
        <f t="shared" si="119"/>
        <v>8</v>
      </c>
      <c r="DW11" s="689">
        <f t="shared" si="32"/>
        <v>8</v>
      </c>
      <c r="DX11" s="15" t="s">
        <v>373</v>
      </c>
      <c r="DY11" s="254">
        <f t="shared" si="33"/>
        <v>4.4075598951815106E-2</v>
      </c>
      <c r="DZ11" s="256">
        <f t="shared" si="34"/>
        <v>158284.73245948544</v>
      </c>
      <c r="EA11" s="252">
        <f t="shared" si="35"/>
        <v>0.571797</v>
      </c>
      <c r="EB11" s="15"/>
      <c r="EC11" s="605"/>
      <c r="ED11" s="15"/>
      <c r="EE11" s="15"/>
      <c r="EF11" s="15"/>
      <c r="EG11" s="23"/>
      <c r="EH11" s="23"/>
      <c r="EI11" s="15"/>
      <c r="EJ11" s="15"/>
      <c r="EK11" s="605"/>
      <c r="EL11" s="15"/>
      <c r="EM11" s="593">
        <f t="shared" si="120"/>
        <v>8</v>
      </c>
      <c r="EN11" s="689">
        <f t="shared" si="36"/>
        <v>8</v>
      </c>
      <c r="EO11" s="15" t="s">
        <v>373</v>
      </c>
      <c r="EP11" s="254">
        <f t="shared" si="37"/>
        <v>3.4465369571055067E-2</v>
      </c>
      <c r="EQ11" s="256">
        <f t="shared" si="38"/>
        <v>244602.99281197297</v>
      </c>
      <c r="ER11" s="254">
        <f t="shared" si="39"/>
        <v>3.6667818131622648E-2</v>
      </c>
      <c r="ES11" s="256">
        <f t="shared" si="40"/>
        <v>42903.407012893629</v>
      </c>
      <c r="ET11" s="254">
        <f t="shared" si="41"/>
        <v>1.287921818126584E-2</v>
      </c>
      <c r="EU11" s="256">
        <f t="shared" si="42"/>
        <v>38312.792329347445</v>
      </c>
      <c r="EV11" s="256">
        <f t="shared" si="43"/>
        <v>325819.19215421408</v>
      </c>
      <c r="EW11" s="254">
        <f t="shared" si="44"/>
        <v>2.8982578219884651E-2</v>
      </c>
      <c r="EX11" s="252">
        <f t="shared" si="45"/>
        <v>1.1770069999999999</v>
      </c>
      <c r="EY11" s="15"/>
      <c r="EZ11" s="605"/>
      <c r="FA11" s="15"/>
      <c r="FB11" s="15"/>
      <c r="FC11" s="15"/>
      <c r="FD11" s="15"/>
      <c r="FE11" s="15"/>
      <c r="FF11" s="605"/>
      <c r="FG11" s="15"/>
      <c r="FH11" s="593">
        <f t="shared" si="121"/>
        <v>8</v>
      </c>
      <c r="FI11" s="675">
        <f t="shared" si="46"/>
        <v>8</v>
      </c>
      <c r="FJ11" s="15" t="s">
        <v>373</v>
      </c>
      <c r="FK11" s="254">
        <f t="shared" si="47"/>
        <v>3.4465369571055067E-2</v>
      </c>
      <c r="FL11" s="256">
        <f t="shared" si="48"/>
        <v>683498.28454219794</v>
      </c>
      <c r="FM11" s="252">
        <f t="shared" si="49"/>
        <v>2.4691070000000002</v>
      </c>
      <c r="FN11" s="15"/>
      <c r="FO11" s="605"/>
      <c r="FP11" s="15"/>
      <c r="FQ11" s="247">
        <v>8</v>
      </c>
      <c r="FR11" s="675">
        <v>8</v>
      </c>
      <c r="FS11" s="15" t="s">
        <v>373</v>
      </c>
      <c r="FT11" s="256">
        <f t="shared" si="50"/>
        <v>1926398.8017300509</v>
      </c>
      <c r="FU11" s="256">
        <f t="shared" si="51"/>
        <v>593828.83993939939</v>
      </c>
      <c r="FV11" s="256">
        <f t="shared" si="52"/>
        <v>824159.42199008935</v>
      </c>
      <c r="FW11" s="256">
        <f t="shared" si="53"/>
        <v>131885.81120270008</v>
      </c>
      <c r="FX11" s="256">
        <f t="shared" si="54"/>
        <v>158284.73245948544</v>
      </c>
      <c r="FY11" s="256">
        <f t="shared" si="55"/>
        <v>325819.19215421408</v>
      </c>
      <c r="FZ11" s="256">
        <f t="shared" si="56"/>
        <v>683498.28454219794</v>
      </c>
      <c r="GA11" s="256">
        <f t="shared" si="57"/>
        <v>4643875.0840181373</v>
      </c>
      <c r="GB11" s="325">
        <f t="shared" si="58"/>
        <v>16.775794000000001</v>
      </c>
      <c r="GC11" s="15"/>
      <c r="GD11" s="605"/>
      <c r="GE11" s="15"/>
      <c r="GF11" s="593">
        <f t="shared" si="89"/>
        <v>8</v>
      </c>
      <c r="GG11" s="675">
        <f t="shared" si="59"/>
        <v>8</v>
      </c>
      <c r="GH11" s="15" t="s">
        <v>373</v>
      </c>
      <c r="GI11" s="252">
        <f t="shared" si="60"/>
        <v>6.9590310000000004</v>
      </c>
      <c r="GJ11" s="252">
        <f t="shared" si="61"/>
        <v>2.1451799999999999</v>
      </c>
      <c r="GK11" s="252">
        <f t="shared" si="62"/>
        <v>2.9772400000000001</v>
      </c>
      <c r="GL11" s="252">
        <f t="shared" si="63"/>
        <v>0.47643200000000002</v>
      </c>
      <c r="GM11" s="252">
        <f t="shared" si="64"/>
        <v>0.571797</v>
      </c>
      <c r="GN11" s="252">
        <f t="shared" si="65"/>
        <v>1.1770069999999999</v>
      </c>
      <c r="GO11" s="252">
        <f t="shared" si="66"/>
        <v>2.4691070000000002</v>
      </c>
      <c r="GP11" s="252">
        <f t="shared" si="67"/>
        <v>16.775794000000001</v>
      </c>
      <c r="GQ11" s="845">
        <f t="shared" si="90"/>
        <v>27681999.104860678</v>
      </c>
      <c r="GR11" s="616"/>
      <c r="GS11" s="605"/>
      <c r="GT11" s="15"/>
      <c r="GU11" s="247">
        <f t="shared" si="91"/>
        <v>8</v>
      </c>
      <c r="GV11" s="675">
        <f t="shared" si="68"/>
        <v>8</v>
      </c>
      <c r="GW11" s="15" t="s">
        <v>373</v>
      </c>
      <c r="GX11" s="231" t="s">
        <v>355</v>
      </c>
      <c r="GY11" s="270">
        <f t="shared" si="69"/>
        <v>4643875.0840181373</v>
      </c>
      <c r="GZ11" s="365">
        <f t="shared" si="70"/>
        <v>27681999.104860678</v>
      </c>
      <c r="HA11" s="252">
        <f t="shared" si="92"/>
        <v>16.775794000000001</v>
      </c>
      <c r="HB11" s="256">
        <f t="shared" si="71"/>
        <v>4643875.144913272</v>
      </c>
      <c r="HC11" s="657">
        <f t="shared" si="72"/>
        <v>6.0895134694874287E-2</v>
      </c>
      <c r="HD11" s="657"/>
      <c r="HE11" s="605"/>
      <c r="HF11" s="15"/>
      <c r="HG11" s="657"/>
      <c r="HH11" s="657"/>
      <c r="HI11" s="657"/>
      <c r="HJ11" s="657"/>
      <c r="HK11" s="657"/>
      <c r="HL11" s="657"/>
      <c r="HM11" s="657"/>
      <c r="HN11" s="605"/>
      <c r="HO11" s="15"/>
      <c r="HP11" s="593">
        <f t="shared" si="122"/>
        <v>8</v>
      </c>
      <c r="HQ11" s="694">
        <f t="shared" si="73"/>
        <v>8</v>
      </c>
      <c r="HR11" s="15" t="s">
        <v>373</v>
      </c>
      <c r="HS11" s="845">
        <f t="shared" si="93"/>
        <v>27681999.104860678</v>
      </c>
      <c r="HT11" s="695">
        <f t="shared" si="94"/>
        <v>16.775794000000001</v>
      </c>
      <c r="HU11" s="695">
        <v>12.854448</v>
      </c>
      <c r="HV11" s="672">
        <f t="shared" si="95"/>
        <v>0.30505751783351576</v>
      </c>
      <c r="HW11" s="695">
        <f t="shared" si="96"/>
        <v>3.9213460000000016</v>
      </c>
      <c r="HX11" s="673">
        <v>25</v>
      </c>
      <c r="HY11" s="15"/>
      <c r="HZ11" s="60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605"/>
      <c r="IN11" s="15"/>
      <c r="IO11" s="593">
        <v>8</v>
      </c>
      <c r="IP11" s="694">
        <v>8</v>
      </c>
      <c r="IQ11" s="15" t="s">
        <v>373</v>
      </c>
      <c r="IR11" s="696">
        <f t="shared" si="97"/>
        <v>4643875.0840181373</v>
      </c>
      <c r="IS11" s="697">
        <f t="shared" si="97"/>
        <v>27681999.104860678</v>
      </c>
      <c r="IT11" s="698">
        <f t="shared" si="97"/>
        <v>16.775794000000001</v>
      </c>
      <c r="IU11" s="365">
        <f t="shared" si="98"/>
        <v>4212516.3170645395</v>
      </c>
      <c r="IV11" s="365">
        <f t="shared" si="99"/>
        <v>23469482.78779614</v>
      </c>
      <c r="IW11" s="696">
        <f t="shared" si="100"/>
        <v>63187.744755968088</v>
      </c>
      <c r="IX11" s="696">
        <f t="shared" si="101"/>
        <v>4580687.3392621689</v>
      </c>
      <c r="IY11" s="556">
        <f t="shared" si="102"/>
        <v>16.547530840927767</v>
      </c>
      <c r="IZ11" s="699">
        <f t="shared" si="103"/>
        <v>18.047530840927767</v>
      </c>
      <c r="JA11" s="696">
        <f t="shared" si="104"/>
        <v>4643875.0840181373</v>
      </c>
      <c r="JB11" s="700">
        <f t="shared" si="105"/>
        <v>0.2282631590722346</v>
      </c>
      <c r="JC11" s="15"/>
      <c r="JD11" s="605"/>
      <c r="JE11" s="15"/>
      <c r="JF11" s="593">
        <f t="shared" si="123"/>
        <v>8</v>
      </c>
      <c r="JG11" s="694">
        <f t="shared" si="74"/>
        <v>8</v>
      </c>
      <c r="JH11" s="15" t="s">
        <v>373</v>
      </c>
      <c r="JI11" s="845">
        <f t="shared" si="106"/>
        <v>27681999.104860678</v>
      </c>
      <c r="JJ11" s="695">
        <f t="shared" si="107"/>
        <v>16.547530840927767</v>
      </c>
      <c r="JK11" s="695">
        <v>12.62</v>
      </c>
      <c r="JL11" s="672">
        <f t="shared" si="125"/>
        <v>0.31121480514483113</v>
      </c>
      <c r="JM11" s="695">
        <f t="shared" si="109"/>
        <v>3.9275308409277674</v>
      </c>
      <c r="JN11" s="673">
        <v>25</v>
      </c>
      <c r="JO11" s="15"/>
      <c r="JP11" s="15"/>
      <c r="JQ11" s="605"/>
      <c r="JR11" s="15"/>
      <c r="JS11" s="845">
        <v>27440757</v>
      </c>
      <c r="JT11" s="695">
        <v>16.625226006380579</v>
      </c>
      <c r="JU11" s="850">
        <f t="shared" si="110"/>
        <v>-241242.10486067832</v>
      </c>
      <c r="JV11" s="851">
        <f t="shared" si="111"/>
        <v>-7.7695165452812631E-2</v>
      </c>
    </row>
    <row r="12" spans="1:287" x14ac:dyDescent="0.3">
      <c r="A12" s="628">
        <v>9</v>
      </c>
      <c r="B12" s="629" t="s">
        <v>359</v>
      </c>
      <c r="C12" s="844">
        <f>-'DCA 3 month Phase I'!MT10</f>
        <v>-582489.02218341269</v>
      </c>
      <c r="D12" s="630">
        <f t="shared" si="0"/>
        <v>-4.2664218345321615E-3</v>
      </c>
      <c r="E12" s="631">
        <v>-2.6945094002049627E-2</v>
      </c>
      <c r="F12" s="15"/>
      <c r="G12" s="605"/>
      <c r="H12" s="15"/>
      <c r="I12" s="628">
        <f t="shared" si="112"/>
        <v>9</v>
      </c>
      <c r="J12" s="632">
        <f t="shared" si="1"/>
        <v>9</v>
      </c>
      <c r="K12" s="402" t="s">
        <v>374</v>
      </c>
      <c r="L12" s="842">
        <v>125420327.04751517</v>
      </c>
      <c r="M12" s="634">
        <f t="shared" si="2"/>
        <v>5.8352568768309521E-2</v>
      </c>
      <c r="N12" s="633">
        <v>902.52604491914121</v>
      </c>
      <c r="O12" s="633">
        <f t="shared" si="75"/>
        <v>138965.88109958841</v>
      </c>
      <c r="P12" s="634">
        <f t="shared" si="3"/>
        <v>8.3949192371309919E-2</v>
      </c>
      <c r="Q12" s="635" t="s">
        <v>355</v>
      </c>
      <c r="R12" s="15"/>
      <c r="S12" s="605"/>
      <c r="T12" s="15"/>
      <c r="U12" s="636">
        <f t="shared" si="113"/>
        <v>9</v>
      </c>
      <c r="V12" s="637">
        <f t="shared" si="4"/>
        <v>9</v>
      </c>
      <c r="W12" s="402" t="s">
        <v>374</v>
      </c>
      <c r="X12" s="290">
        <f t="shared" si="76"/>
        <v>9920017.5581598468</v>
      </c>
      <c r="Y12" s="634">
        <f t="shared" si="5"/>
        <v>9.4068414434975892E-2</v>
      </c>
      <c r="Z12" s="15"/>
      <c r="AA12" s="605"/>
      <c r="AB12" s="15"/>
      <c r="AC12" s="636">
        <f t="shared" si="114"/>
        <v>9</v>
      </c>
      <c r="AD12" s="638">
        <v>9</v>
      </c>
      <c r="AE12" s="639" t="s">
        <v>374</v>
      </c>
      <c r="AF12" s="640">
        <v>5.86</v>
      </c>
      <c r="AG12" s="15"/>
      <c r="AH12" s="605"/>
      <c r="AI12" s="15"/>
      <c r="AJ12" s="15"/>
      <c r="AK12" s="15"/>
      <c r="AL12" s="15"/>
      <c r="AM12" s="15"/>
      <c r="AN12" s="605"/>
      <c r="AO12" s="15"/>
      <c r="AP12" s="636">
        <f t="shared" si="78"/>
        <v>9</v>
      </c>
      <c r="AQ12" s="645">
        <f t="shared" si="6"/>
        <v>9</v>
      </c>
      <c r="AR12" s="402" t="s">
        <v>374</v>
      </c>
      <c r="AS12" s="402">
        <f t="shared" si="7"/>
        <v>5.86</v>
      </c>
      <c r="AT12" s="845">
        <f t="shared" si="79"/>
        <v>125420327.04751517</v>
      </c>
      <c r="AU12" s="646">
        <f t="shared" si="115"/>
        <v>204156.42124956637</v>
      </c>
      <c r="AV12" s="647">
        <f>AU12*$AL$5/$AU$28</f>
        <v>218839.30863157255</v>
      </c>
      <c r="AW12" s="648">
        <f t="shared" si="9"/>
        <v>25.348837012152579</v>
      </c>
      <c r="AX12" s="290">
        <f t="shared" si="124"/>
        <v>5547321.9663538877</v>
      </c>
      <c r="AY12" s="634">
        <f t="shared" si="80"/>
        <v>0.10938592612051519</v>
      </c>
      <c r="AZ12" s="649">
        <f t="shared" si="10"/>
        <v>4.4229849999999997</v>
      </c>
      <c r="BA12" s="15"/>
      <c r="BB12" s="605"/>
      <c r="BC12" s="15"/>
      <c r="BD12" s="15"/>
      <c r="BE12" s="15"/>
      <c r="BF12" s="15"/>
      <c r="BG12" s="15"/>
      <c r="BH12" s="15"/>
      <c r="BI12" s="605"/>
      <c r="BJ12" s="15"/>
      <c r="BK12" s="628">
        <f t="shared" si="116"/>
        <v>9</v>
      </c>
      <c r="BL12" s="635">
        <f t="shared" si="11"/>
        <v>9</v>
      </c>
      <c r="BM12" s="402" t="s">
        <v>374</v>
      </c>
      <c r="BN12" s="634">
        <f t="shared" si="81"/>
        <v>0.10938592612051519</v>
      </c>
      <c r="BO12" s="290">
        <f t="shared" si="82"/>
        <v>1277030.5635812208</v>
      </c>
      <c r="BP12" s="634">
        <f t="shared" si="83"/>
        <v>5.8352568768309521E-2</v>
      </c>
      <c r="BQ12" s="290">
        <f t="shared" si="84"/>
        <v>681239.50149223523</v>
      </c>
      <c r="BR12" s="650">
        <f t="shared" si="12"/>
        <v>1958270.0650734561</v>
      </c>
      <c r="BS12" s="649">
        <f t="shared" si="13"/>
        <v>1.561366</v>
      </c>
      <c r="BT12" s="15"/>
      <c r="BU12" s="605"/>
      <c r="BV12" s="10"/>
      <c r="BW12" s="191"/>
      <c r="BX12" s="191"/>
      <c r="BY12" s="191"/>
      <c r="BZ12" s="191"/>
      <c r="CA12" s="191"/>
      <c r="CB12" s="191"/>
      <c r="CC12" s="191"/>
      <c r="CD12" s="191"/>
      <c r="CE12" s="15"/>
      <c r="CF12" s="605"/>
      <c r="CG12" s="15"/>
      <c r="CH12" s="628">
        <f t="shared" si="117"/>
        <v>9</v>
      </c>
      <c r="CI12" s="638">
        <f t="shared" si="15"/>
        <v>9</v>
      </c>
      <c r="CJ12" s="402" t="s">
        <v>374</v>
      </c>
      <c r="CK12" s="634">
        <f t="shared" si="16"/>
        <v>5.8352568768309521E-2</v>
      </c>
      <c r="CL12" s="290">
        <f t="shared" si="17"/>
        <v>311436.88718258886</v>
      </c>
      <c r="CM12" s="634">
        <f t="shared" si="18"/>
        <v>8.3949192371309919E-2</v>
      </c>
      <c r="CN12" s="290">
        <f t="shared" si="19"/>
        <v>1438822.9356102101</v>
      </c>
      <c r="CO12" s="290">
        <f t="shared" si="20"/>
        <v>1750259.822792799</v>
      </c>
      <c r="CP12" s="634">
        <f t="shared" si="21"/>
        <v>7.787110982761318E-2</v>
      </c>
      <c r="CQ12" s="649">
        <f t="shared" si="22"/>
        <v>1.3955150000000001</v>
      </c>
      <c r="CR12" s="15"/>
      <c r="CS12" s="605"/>
      <c r="CT12" s="15"/>
      <c r="CU12" s="15"/>
      <c r="CV12" s="15"/>
      <c r="CW12" s="15"/>
      <c r="CX12" s="15"/>
      <c r="CY12" s="15"/>
      <c r="CZ12" s="15"/>
      <c r="DA12" s="15"/>
      <c r="DB12" s="15"/>
      <c r="DC12" s="849">
        <v>0.74548408940150812</v>
      </c>
      <c r="DD12" s="10"/>
      <c r="DE12" s="605"/>
      <c r="DF12" s="15"/>
      <c r="DG12" s="636">
        <f t="shared" si="118"/>
        <v>9</v>
      </c>
      <c r="DH12" s="654">
        <f t="shared" si="24"/>
        <v>9</v>
      </c>
      <c r="DI12" s="402" t="s">
        <v>374</v>
      </c>
      <c r="DJ12" s="634">
        <f t="shared" si="25"/>
        <v>7.787110982761318E-2</v>
      </c>
      <c r="DK12" s="290">
        <f t="shared" si="86"/>
        <v>4499.2503190377756</v>
      </c>
      <c r="DL12" s="634">
        <f t="shared" si="26"/>
        <v>8.3949192371309919E-2</v>
      </c>
      <c r="DM12" s="290">
        <f t="shared" si="27"/>
        <v>166638.58738535494</v>
      </c>
      <c r="DN12" s="634">
        <f t="shared" si="28"/>
        <v>5.8352568768309521E-2</v>
      </c>
      <c r="DO12" s="290">
        <f t="shared" si="29"/>
        <v>191548.68567534996</v>
      </c>
      <c r="DP12" s="290">
        <f t="shared" si="87"/>
        <v>362686.52337974269</v>
      </c>
      <c r="DQ12" s="634">
        <f t="shared" si="30"/>
        <v>6.8105274655582609E-2</v>
      </c>
      <c r="DR12" s="649">
        <f t="shared" si="31"/>
        <v>0.28917700000000002</v>
      </c>
      <c r="DS12" s="15"/>
      <c r="DT12" s="605"/>
      <c r="DU12" s="15"/>
      <c r="DV12" s="636">
        <f t="shared" si="119"/>
        <v>9</v>
      </c>
      <c r="DW12" s="654">
        <f t="shared" si="32"/>
        <v>9</v>
      </c>
      <c r="DX12" s="402" t="s">
        <v>374</v>
      </c>
      <c r="DY12" s="634">
        <f t="shared" si="33"/>
        <v>8.3949192371309919E-2</v>
      </c>
      <c r="DZ12" s="290">
        <f t="shared" si="34"/>
        <v>301479.18055996043</v>
      </c>
      <c r="EA12" s="649">
        <f t="shared" si="35"/>
        <v>0.24037500000000001</v>
      </c>
      <c r="EB12" s="15"/>
      <c r="EC12" s="605"/>
      <c r="ED12" s="15"/>
      <c r="EE12" s="15"/>
      <c r="EF12" s="15"/>
      <c r="EG12" s="15"/>
      <c r="EH12" s="15"/>
      <c r="EI12" s="15"/>
      <c r="EJ12" s="15"/>
      <c r="EK12" s="605"/>
      <c r="EL12" s="15"/>
      <c r="EM12" s="636">
        <f t="shared" si="120"/>
        <v>9</v>
      </c>
      <c r="EN12" s="654">
        <f t="shared" si="36"/>
        <v>9</v>
      </c>
      <c r="EO12" s="402" t="s">
        <v>374</v>
      </c>
      <c r="EP12" s="634">
        <f t="shared" si="37"/>
        <v>9.4068414434975892E-2</v>
      </c>
      <c r="EQ12" s="290">
        <f t="shared" si="38"/>
        <v>667609.71915403509</v>
      </c>
      <c r="ER12" s="634">
        <f t="shared" si="39"/>
        <v>7.787110982761318E-2</v>
      </c>
      <c r="ES12" s="290">
        <f t="shared" si="40"/>
        <v>91113.572874372287</v>
      </c>
      <c r="ET12" s="634">
        <f t="shared" si="41"/>
        <v>5.8352568768309521E-2</v>
      </c>
      <c r="EU12" s="290">
        <f t="shared" si="42"/>
        <v>173585.83554056045</v>
      </c>
      <c r="EV12" s="290">
        <f t="shared" si="43"/>
        <v>932309.12756896776</v>
      </c>
      <c r="EW12" s="634">
        <f t="shared" si="44"/>
        <v>8.2931646954949173E-2</v>
      </c>
      <c r="EX12" s="649">
        <f t="shared" si="45"/>
        <v>0.74334800000000001</v>
      </c>
      <c r="EY12" s="15"/>
      <c r="EZ12" s="605"/>
      <c r="FA12" s="15"/>
      <c r="FB12" s="15"/>
      <c r="FC12" s="15"/>
      <c r="FD12" s="15"/>
      <c r="FE12" s="15"/>
      <c r="FF12" s="605"/>
      <c r="FG12" s="15"/>
      <c r="FH12" s="636">
        <f t="shared" si="121"/>
        <v>9</v>
      </c>
      <c r="FI12" s="637">
        <f t="shared" si="46"/>
        <v>9</v>
      </c>
      <c r="FJ12" s="402" t="s">
        <v>374</v>
      </c>
      <c r="FK12" s="634">
        <f t="shared" si="47"/>
        <v>9.4068414434975892E-2</v>
      </c>
      <c r="FL12" s="290">
        <f t="shared" si="48"/>
        <v>1865513.1424996441</v>
      </c>
      <c r="FM12" s="649">
        <f t="shared" si="49"/>
        <v>1.487409</v>
      </c>
      <c r="FN12" s="15"/>
      <c r="FO12" s="605"/>
      <c r="FP12" s="15"/>
      <c r="FQ12" s="628">
        <v>9</v>
      </c>
      <c r="FR12" s="637">
        <v>9</v>
      </c>
      <c r="FS12" s="402" t="s">
        <v>374</v>
      </c>
      <c r="FT12" s="290">
        <f t="shared" si="50"/>
        <v>5547321.9663538877</v>
      </c>
      <c r="FU12" s="290">
        <f t="shared" si="51"/>
        <v>1958270.0650734561</v>
      </c>
      <c r="FV12" s="290">
        <f t="shared" si="52"/>
        <v>1750259.822792799</v>
      </c>
      <c r="FW12" s="290">
        <f t="shared" si="53"/>
        <v>362686.52337974269</v>
      </c>
      <c r="FX12" s="290">
        <f t="shared" si="54"/>
        <v>301479.18055996043</v>
      </c>
      <c r="FY12" s="290">
        <f t="shared" si="55"/>
        <v>932309.12756896776</v>
      </c>
      <c r="FZ12" s="290">
        <f t="shared" si="56"/>
        <v>1865513.1424996441</v>
      </c>
      <c r="GA12" s="290">
        <f t="shared" si="57"/>
        <v>12717839.828228459</v>
      </c>
      <c r="GB12" s="655">
        <f t="shared" si="58"/>
        <v>10.140174</v>
      </c>
      <c r="GC12" s="15"/>
      <c r="GD12" s="605"/>
      <c r="GE12" s="15"/>
      <c r="GF12" s="636">
        <f t="shared" si="89"/>
        <v>9</v>
      </c>
      <c r="GG12" s="637">
        <f t="shared" si="59"/>
        <v>9</v>
      </c>
      <c r="GH12" s="402" t="s">
        <v>374</v>
      </c>
      <c r="GI12" s="649">
        <f t="shared" si="60"/>
        <v>4.4229849999999997</v>
      </c>
      <c r="GJ12" s="649">
        <f t="shared" si="61"/>
        <v>1.561366</v>
      </c>
      <c r="GK12" s="649">
        <f t="shared" si="62"/>
        <v>1.3955150000000001</v>
      </c>
      <c r="GL12" s="649">
        <f t="shared" si="63"/>
        <v>0.28917700000000002</v>
      </c>
      <c r="GM12" s="649">
        <f t="shared" si="64"/>
        <v>0.24037500000000001</v>
      </c>
      <c r="GN12" s="649">
        <f t="shared" si="65"/>
        <v>0.74334800000000001</v>
      </c>
      <c r="GO12" s="649">
        <f t="shared" si="66"/>
        <v>1.487409</v>
      </c>
      <c r="GP12" s="649">
        <f t="shared" si="67"/>
        <v>10.140174</v>
      </c>
      <c r="GQ12" s="845">
        <f t="shared" si="90"/>
        <v>125420327.04751517</v>
      </c>
      <c r="GR12" s="616"/>
      <c r="GS12" s="605"/>
      <c r="GT12" s="15"/>
      <c r="GU12" s="628">
        <f t="shared" si="91"/>
        <v>9</v>
      </c>
      <c r="GV12" s="637">
        <f t="shared" si="68"/>
        <v>9</v>
      </c>
      <c r="GW12" s="402" t="s">
        <v>374</v>
      </c>
      <c r="GX12" s="635" t="s">
        <v>355</v>
      </c>
      <c r="GY12" s="290">
        <f t="shared" si="69"/>
        <v>12717839.828228459</v>
      </c>
      <c r="GZ12" s="633">
        <f t="shared" si="70"/>
        <v>125420327.04751517</v>
      </c>
      <c r="HA12" s="649">
        <f t="shared" si="92"/>
        <v>10.140174</v>
      </c>
      <c r="HB12" s="290">
        <f t="shared" si="71"/>
        <v>12717839.393987101</v>
      </c>
      <c r="HC12" s="656">
        <f t="shared" si="72"/>
        <v>-0.43424135819077492</v>
      </c>
      <c r="HD12" s="657"/>
      <c r="HE12" s="605"/>
      <c r="HF12" s="15"/>
      <c r="HG12" s="657"/>
      <c r="HH12" s="657"/>
      <c r="HI12" s="657"/>
      <c r="HJ12" s="657"/>
      <c r="HK12" s="657"/>
      <c r="HL12" s="657"/>
      <c r="HM12" s="657"/>
      <c r="HN12" s="605"/>
      <c r="HO12" s="15"/>
      <c r="HP12" s="636">
        <f t="shared" si="122"/>
        <v>9</v>
      </c>
      <c r="HQ12" s="660">
        <f t="shared" si="73"/>
        <v>9</v>
      </c>
      <c r="HR12" s="402" t="s">
        <v>374</v>
      </c>
      <c r="HS12" s="845">
        <f t="shared" si="93"/>
        <v>125420327.04751517</v>
      </c>
      <c r="HT12" s="661">
        <f t="shared" si="94"/>
        <v>10.140174</v>
      </c>
      <c r="HU12" s="661">
        <v>7.6846059999999996</v>
      </c>
      <c r="HV12" s="630">
        <f t="shared" si="95"/>
        <v>0.3195437736170208</v>
      </c>
      <c r="HW12" s="661">
        <f t="shared" si="96"/>
        <v>2.4555680000000004</v>
      </c>
      <c r="HX12" s="631">
        <v>10</v>
      </c>
      <c r="HY12" s="15"/>
      <c r="HZ12" s="60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605"/>
      <c r="IN12" s="15"/>
      <c r="IO12" s="636">
        <v>9</v>
      </c>
      <c r="IP12" s="660">
        <v>9</v>
      </c>
      <c r="IQ12" s="402" t="s">
        <v>374</v>
      </c>
      <c r="IR12" s="667">
        <f t="shared" si="97"/>
        <v>12717839.828228459</v>
      </c>
      <c r="IS12" s="668">
        <f t="shared" si="97"/>
        <v>125420327.04751517</v>
      </c>
      <c r="IT12" s="669">
        <f t="shared" si="97"/>
        <v>10.140174</v>
      </c>
      <c r="IU12" s="633">
        <f t="shared" si="98"/>
        <v>19085874.982434284</v>
      </c>
      <c r="IV12" s="633">
        <f t="shared" si="99"/>
        <v>106334452.06508088</v>
      </c>
      <c r="IW12" s="667">
        <f t="shared" si="100"/>
        <v>286288.12473651423</v>
      </c>
      <c r="IX12" s="667">
        <f t="shared" si="101"/>
        <v>12431551.703491945</v>
      </c>
      <c r="IY12" s="670">
        <f t="shared" si="102"/>
        <v>9.9119114071376035</v>
      </c>
      <c r="IZ12" s="670">
        <f t="shared" si="103"/>
        <v>11.411911407137604</v>
      </c>
      <c r="JA12" s="667">
        <f t="shared" si="104"/>
        <v>12717839.828228459</v>
      </c>
      <c r="JB12" s="655">
        <f t="shared" si="105"/>
        <v>0.22826259286239647</v>
      </c>
      <c r="JC12" s="15"/>
      <c r="JD12" s="605"/>
      <c r="JE12" s="15"/>
      <c r="JF12" s="636">
        <f t="shared" si="123"/>
        <v>9</v>
      </c>
      <c r="JG12" s="660">
        <f t="shared" si="74"/>
        <v>9</v>
      </c>
      <c r="JH12" s="402" t="s">
        <v>374</v>
      </c>
      <c r="JI12" s="845">
        <f t="shared" si="106"/>
        <v>125420327.04751517</v>
      </c>
      <c r="JJ12" s="661">
        <f t="shared" si="107"/>
        <v>9.9119114071376035</v>
      </c>
      <c r="JK12" s="661">
        <v>7.4509999999999996</v>
      </c>
      <c r="JL12" s="630">
        <f t="shared" si="125"/>
        <v>0.33027934601229414</v>
      </c>
      <c r="JM12" s="661">
        <f t="shared" si="109"/>
        <v>2.4609114071376039</v>
      </c>
      <c r="JN12" s="631">
        <v>10</v>
      </c>
      <c r="JO12" s="15"/>
      <c r="JP12" s="15"/>
      <c r="JQ12" s="605"/>
      <c r="JR12" s="15"/>
      <c r="JS12" s="845">
        <v>122468268</v>
      </c>
      <c r="JT12" s="661">
        <v>9.9565611030222403</v>
      </c>
      <c r="JU12" s="850">
        <f t="shared" si="110"/>
        <v>-2952059.0475151688</v>
      </c>
      <c r="JV12" s="851">
        <f t="shared" si="111"/>
        <v>-4.4649695884636742E-2</v>
      </c>
    </row>
    <row r="13" spans="1:287" x14ac:dyDescent="0.3">
      <c r="A13" s="737">
        <v>10</v>
      </c>
      <c r="B13" s="738" t="s">
        <v>297</v>
      </c>
      <c r="C13" s="739">
        <f>SUM(C4:C12)</f>
        <v>136528698.93660811</v>
      </c>
      <c r="D13" s="740">
        <f>SUM(D4:D12)</f>
        <v>1.0000000000000002</v>
      </c>
      <c r="E13" s="741">
        <f>SUM(E4:E12)</f>
        <v>6.3051918333155097</v>
      </c>
      <c r="F13" s="15"/>
      <c r="G13" s="605"/>
      <c r="H13" s="15"/>
      <c r="I13" s="247">
        <f t="shared" si="112"/>
        <v>10</v>
      </c>
      <c r="J13" s="674">
        <f t="shared" si="1"/>
        <v>10</v>
      </c>
      <c r="K13" s="15" t="s">
        <v>375</v>
      </c>
      <c r="L13" s="842">
        <v>5467591.7129015438</v>
      </c>
      <c r="M13" s="564">
        <f t="shared" si="2"/>
        <v>2.5438302461390969E-3</v>
      </c>
      <c r="N13" s="365">
        <v>370.39055179593959</v>
      </c>
      <c r="O13" s="365">
        <f t="shared" si="75"/>
        <v>14761.693262396771</v>
      </c>
      <c r="P13" s="564">
        <f t="shared" si="3"/>
        <v>8.9175286595933115E-3</v>
      </c>
      <c r="Q13" s="231" t="s">
        <v>355</v>
      </c>
      <c r="R13" s="15"/>
      <c r="S13" s="605"/>
      <c r="T13" s="15"/>
      <c r="U13" s="593">
        <f t="shared" si="113"/>
        <v>10</v>
      </c>
      <c r="V13" s="675">
        <f t="shared" si="4"/>
        <v>10</v>
      </c>
      <c r="W13" s="15" t="s">
        <v>375</v>
      </c>
      <c r="X13" s="270">
        <f t="shared" si="76"/>
        <v>856729.58642473945</v>
      </c>
      <c r="Y13" s="564">
        <f t="shared" si="5"/>
        <v>8.1240978982155612E-3</v>
      </c>
      <c r="Z13" s="15"/>
      <c r="AA13" s="605"/>
      <c r="AB13" s="15"/>
      <c r="AC13" s="593">
        <f t="shared" si="114"/>
        <v>10</v>
      </c>
      <c r="AD13" s="74">
        <v>10</v>
      </c>
      <c r="AE13" s="258" t="s">
        <v>375</v>
      </c>
      <c r="AF13" s="280">
        <v>11.86</v>
      </c>
      <c r="AG13" s="15"/>
      <c r="AH13" s="605"/>
      <c r="AI13" s="15"/>
      <c r="AJ13" s="15"/>
      <c r="AK13" s="15"/>
      <c r="AL13" s="15"/>
      <c r="AM13" s="15"/>
      <c r="AN13" s="605"/>
      <c r="AO13" s="15"/>
      <c r="AP13" s="593">
        <f t="shared" si="78"/>
        <v>10</v>
      </c>
      <c r="AQ13" s="678">
        <f t="shared" si="6"/>
        <v>10</v>
      </c>
      <c r="AR13" s="15" t="s">
        <v>375</v>
      </c>
      <c r="AS13" s="15">
        <f t="shared" si="7"/>
        <v>11.86</v>
      </c>
      <c r="AT13" s="845">
        <f t="shared" si="79"/>
        <v>5467591.7129015438</v>
      </c>
      <c r="AU13" s="679">
        <f t="shared" si="115"/>
        <v>18012.677143058972</v>
      </c>
      <c r="AV13" s="680">
        <f t="shared" si="8"/>
        <v>19308.14513922191</v>
      </c>
      <c r="AW13" s="681">
        <f t="shared" si="9"/>
        <v>25.348837012152579</v>
      </c>
      <c r="AX13" s="270">
        <f t="shared" si="124"/>
        <v>489439.02414112224</v>
      </c>
      <c r="AY13" s="564">
        <f t="shared" si="80"/>
        <v>9.6510967381954263E-3</v>
      </c>
      <c r="AZ13" s="682">
        <f t="shared" si="10"/>
        <v>8.9516380000000009</v>
      </c>
      <c r="BA13" s="15"/>
      <c r="BB13" s="605"/>
      <c r="BC13" s="15"/>
      <c r="BD13" s="15"/>
      <c r="BE13" s="15"/>
      <c r="BF13" s="15"/>
      <c r="BG13" s="15"/>
      <c r="BH13" s="15"/>
      <c r="BI13" s="605"/>
      <c r="BJ13" s="15"/>
      <c r="BK13" s="247">
        <f t="shared" si="116"/>
        <v>10</v>
      </c>
      <c r="BL13" s="231">
        <f t="shared" si="11"/>
        <v>10</v>
      </c>
      <c r="BM13" s="15" t="s">
        <v>375</v>
      </c>
      <c r="BN13" s="564">
        <f t="shared" si="81"/>
        <v>9.6510967381954263E-3</v>
      </c>
      <c r="BO13" s="270">
        <f t="shared" si="82"/>
        <v>112672.13199964941</v>
      </c>
      <c r="BP13" s="564">
        <f t="shared" si="83"/>
        <v>2.5438302461390969E-3</v>
      </c>
      <c r="BQ13" s="270">
        <f t="shared" si="84"/>
        <v>29698.052465203793</v>
      </c>
      <c r="BR13" s="685">
        <f t="shared" si="12"/>
        <v>142370.1844648532</v>
      </c>
      <c r="BS13" s="682">
        <f t="shared" si="13"/>
        <v>2.6038920000000001</v>
      </c>
      <c r="BT13" s="15"/>
      <c r="BU13" s="605"/>
      <c r="BV13" s="10"/>
      <c r="BW13" s="191"/>
      <c r="BX13" s="191"/>
      <c r="BY13" s="191"/>
      <c r="BZ13" s="191"/>
      <c r="CA13" s="191"/>
      <c r="CB13" s="191"/>
      <c r="CC13" s="191"/>
      <c r="CD13" s="191"/>
      <c r="CE13" s="15"/>
      <c r="CF13" s="605"/>
      <c r="CG13" s="15"/>
      <c r="CH13" s="247">
        <f t="shared" si="117"/>
        <v>10</v>
      </c>
      <c r="CI13" s="74">
        <f t="shared" si="15"/>
        <v>10</v>
      </c>
      <c r="CJ13" s="15" t="s">
        <v>375</v>
      </c>
      <c r="CK13" s="254">
        <f t="shared" si="16"/>
        <v>2.5438302461390969E-3</v>
      </c>
      <c r="CL13" s="256">
        <f t="shared" si="17"/>
        <v>13576.824295843771</v>
      </c>
      <c r="CM13" s="254">
        <f t="shared" si="18"/>
        <v>8.9175286595933115E-3</v>
      </c>
      <c r="CN13" s="256">
        <f t="shared" si="19"/>
        <v>152839.40681208036</v>
      </c>
      <c r="CO13" s="256">
        <f t="shared" si="20"/>
        <v>166416.23110792413</v>
      </c>
      <c r="CP13" s="254">
        <f t="shared" si="21"/>
        <v>7.4040530674037786E-3</v>
      </c>
      <c r="CQ13" s="252">
        <f t="shared" si="22"/>
        <v>3.0436839999999998</v>
      </c>
      <c r="CR13" s="15"/>
      <c r="CS13" s="605"/>
      <c r="CT13" s="15"/>
      <c r="CU13" s="15"/>
      <c r="CV13" s="15"/>
      <c r="CW13" s="15"/>
      <c r="CX13" s="15"/>
      <c r="CY13" s="15"/>
      <c r="CZ13" s="15"/>
      <c r="DA13" s="15"/>
      <c r="DB13" s="15"/>
      <c r="DC13" s="849">
        <v>1.0849584885044311E-2</v>
      </c>
      <c r="DD13" s="10"/>
      <c r="DE13" s="605"/>
      <c r="DF13" s="15"/>
      <c r="DG13" s="593">
        <f t="shared" si="118"/>
        <v>10</v>
      </c>
      <c r="DH13" s="689">
        <f t="shared" si="24"/>
        <v>10</v>
      </c>
      <c r="DI13" s="15" t="s">
        <v>375</v>
      </c>
      <c r="DJ13" s="254">
        <f t="shared" si="25"/>
        <v>7.4040530674037786E-3</v>
      </c>
      <c r="DK13" s="256">
        <f t="shared" si="86"/>
        <v>427.79264607162895</v>
      </c>
      <c r="DL13" s="254">
        <f t="shared" si="26"/>
        <v>8.9175286595933115E-3</v>
      </c>
      <c r="DM13" s="256">
        <f t="shared" si="27"/>
        <v>17701.234959240621</v>
      </c>
      <c r="DN13" s="254">
        <f t="shared" si="28"/>
        <v>2.5438302461390969E-3</v>
      </c>
      <c r="DO13" s="256">
        <f t="shared" si="29"/>
        <v>8350.4008566247412</v>
      </c>
      <c r="DP13" s="256">
        <f t="shared" si="87"/>
        <v>26479.428461936994</v>
      </c>
      <c r="DQ13" s="254">
        <f t="shared" si="30"/>
        <v>4.9723070251355131E-3</v>
      </c>
      <c r="DR13" s="252">
        <f t="shared" si="31"/>
        <v>0.48429800000000001</v>
      </c>
      <c r="DS13" s="15"/>
      <c r="DT13" s="605"/>
      <c r="DU13" s="15"/>
      <c r="DV13" s="593">
        <f t="shared" si="119"/>
        <v>10</v>
      </c>
      <c r="DW13" s="689">
        <f t="shared" si="32"/>
        <v>10</v>
      </c>
      <c r="DX13" s="15" t="s">
        <v>375</v>
      </c>
      <c r="DY13" s="254">
        <f t="shared" si="33"/>
        <v>8.9175286595933115E-3</v>
      </c>
      <c r="DZ13" s="256">
        <f t="shared" si="34"/>
        <v>32024.718248902955</v>
      </c>
      <c r="EA13" s="252">
        <f t="shared" si="35"/>
        <v>0.58571899999999999</v>
      </c>
      <c r="EB13" s="15"/>
      <c r="EC13" s="605"/>
      <c r="ED13" s="15"/>
      <c r="EE13" s="15"/>
      <c r="EF13" s="15"/>
      <c r="EG13" s="15"/>
      <c r="EH13" s="15"/>
      <c r="EI13" s="15"/>
      <c r="EJ13" s="15"/>
      <c r="EK13" s="605"/>
      <c r="EL13" s="15"/>
      <c r="EM13" s="593">
        <f t="shared" si="120"/>
        <v>10</v>
      </c>
      <c r="EN13" s="689">
        <f t="shared" si="36"/>
        <v>10</v>
      </c>
      <c r="EO13" s="15" t="s">
        <v>375</v>
      </c>
      <c r="EP13" s="254">
        <f t="shared" si="37"/>
        <v>8.1240978982155612E-3</v>
      </c>
      <c r="EQ13" s="256">
        <f t="shared" si="38"/>
        <v>57657.256676274577</v>
      </c>
      <c r="ER13" s="254">
        <f t="shared" si="39"/>
        <v>7.4040530674037786E-3</v>
      </c>
      <c r="ES13" s="256">
        <f t="shared" si="40"/>
        <v>8663.1580083554491</v>
      </c>
      <c r="ET13" s="254">
        <f t="shared" si="41"/>
        <v>2.5438302461390969E-3</v>
      </c>
      <c r="EU13" s="256">
        <f t="shared" si="42"/>
        <v>7567.325793362791</v>
      </c>
      <c r="EV13" s="256">
        <f t="shared" si="43"/>
        <v>73887.740477992818</v>
      </c>
      <c r="EW13" s="254">
        <f t="shared" si="44"/>
        <v>6.5725324642029901E-3</v>
      </c>
      <c r="EX13" s="252">
        <f t="shared" si="45"/>
        <v>1.3513759999999999</v>
      </c>
      <c r="EY13" s="15"/>
      <c r="EZ13" s="605"/>
      <c r="FA13" s="15"/>
      <c r="FB13" s="15"/>
      <c r="FC13" s="15"/>
      <c r="FD13" s="15"/>
      <c r="FE13" s="15"/>
      <c r="FF13" s="605"/>
      <c r="FG13" s="15"/>
      <c r="FH13" s="593">
        <f t="shared" si="121"/>
        <v>10</v>
      </c>
      <c r="FI13" s="675">
        <f t="shared" si="46"/>
        <v>10</v>
      </c>
      <c r="FJ13" s="15" t="s">
        <v>375</v>
      </c>
      <c r="FK13" s="254">
        <f t="shared" si="47"/>
        <v>8.1240978982155612E-3</v>
      </c>
      <c r="FL13" s="256">
        <f t="shared" si="48"/>
        <v>161112.64860907241</v>
      </c>
      <c r="FM13" s="252">
        <f t="shared" si="49"/>
        <v>2.9466839999999999</v>
      </c>
      <c r="FN13" s="15"/>
      <c r="FO13" s="605"/>
      <c r="FP13" s="15"/>
      <c r="FQ13" s="247">
        <f t="shared" si="88"/>
        <v>10</v>
      </c>
      <c r="FR13" s="675">
        <v>10</v>
      </c>
      <c r="FS13" s="15" t="s">
        <v>375</v>
      </c>
      <c r="FT13" s="256">
        <f t="shared" si="50"/>
        <v>489439.02414112224</v>
      </c>
      <c r="FU13" s="256">
        <f t="shared" si="51"/>
        <v>142370.1844648532</v>
      </c>
      <c r="FV13" s="256">
        <f t="shared" si="52"/>
        <v>166416.23110792413</v>
      </c>
      <c r="FW13" s="256">
        <f t="shared" si="53"/>
        <v>26479.428461936994</v>
      </c>
      <c r="FX13" s="256">
        <f t="shared" si="54"/>
        <v>32024.718248902955</v>
      </c>
      <c r="FY13" s="256">
        <f t="shared" si="55"/>
        <v>73887.740477992818</v>
      </c>
      <c r="FZ13" s="256">
        <f t="shared" si="56"/>
        <v>161112.64860907241</v>
      </c>
      <c r="GA13" s="256">
        <f t="shared" si="57"/>
        <v>1091729.9755118047</v>
      </c>
      <c r="GB13" s="325">
        <f t="shared" si="58"/>
        <v>19.967292</v>
      </c>
      <c r="GC13" s="15"/>
      <c r="GD13" s="605"/>
      <c r="GE13" s="15"/>
      <c r="GF13" s="593">
        <f t="shared" si="89"/>
        <v>10</v>
      </c>
      <c r="GG13" s="675">
        <f t="shared" si="59"/>
        <v>10</v>
      </c>
      <c r="GH13" s="15" t="s">
        <v>375</v>
      </c>
      <c r="GI13" s="252">
        <f t="shared" si="60"/>
        <v>8.9516380000000009</v>
      </c>
      <c r="GJ13" s="252">
        <f t="shared" si="61"/>
        <v>2.6038920000000001</v>
      </c>
      <c r="GK13" s="252">
        <f t="shared" si="62"/>
        <v>3.0436839999999998</v>
      </c>
      <c r="GL13" s="252">
        <f t="shared" si="63"/>
        <v>0.48429800000000001</v>
      </c>
      <c r="GM13" s="252">
        <f t="shared" si="64"/>
        <v>0.58571899999999999</v>
      </c>
      <c r="GN13" s="252">
        <f t="shared" si="65"/>
        <v>1.3513759999999999</v>
      </c>
      <c r="GO13" s="252">
        <f t="shared" si="66"/>
        <v>2.9466839999999999</v>
      </c>
      <c r="GP13" s="252">
        <f t="shared" si="67"/>
        <v>19.967292</v>
      </c>
      <c r="GQ13" s="845">
        <f t="shared" si="90"/>
        <v>5467591.7129015438</v>
      </c>
      <c r="GR13" s="616"/>
      <c r="GS13" s="605"/>
      <c r="GT13" s="15"/>
      <c r="GU13" s="247">
        <f t="shared" si="91"/>
        <v>10</v>
      </c>
      <c r="GV13" s="675">
        <f t="shared" si="68"/>
        <v>10</v>
      </c>
      <c r="GW13" s="15" t="s">
        <v>375</v>
      </c>
      <c r="GX13" s="231" t="s">
        <v>355</v>
      </c>
      <c r="GY13" s="270">
        <f t="shared" si="69"/>
        <v>1091729.9755118047</v>
      </c>
      <c r="GZ13" s="365">
        <f t="shared" si="70"/>
        <v>5467591.7129015438</v>
      </c>
      <c r="HA13" s="252">
        <f t="shared" si="92"/>
        <v>19.967292</v>
      </c>
      <c r="HB13" s="256">
        <f t="shared" si="71"/>
        <v>1091730.0026828528</v>
      </c>
      <c r="HC13" s="657">
        <f t="shared" si="72"/>
        <v>2.7171048102900386E-2</v>
      </c>
      <c r="HD13" s="657"/>
      <c r="HE13" s="605"/>
      <c r="HF13" s="15"/>
      <c r="HG13" s="657"/>
      <c r="HH13" s="657"/>
      <c r="HI13" s="657"/>
      <c r="HJ13" s="657"/>
      <c r="HK13" s="657"/>
      <c r="HL13" s="657"/>
      <c r="HM13" s="657"/>
      <c r="HN13" s="605"/>
      <c r="HO13" s="15"/>
      <c r="HP13" s="593">
        <f t="shared" si="122"/>
        <v>10</v>
      </c>
      <c r="HQ13" s="694">
        <f t="shared" si="73"/>
        <v>10</v>
      </c>
      <c r="HR13" s="15" t="s">
        <v>375</v>
      </c>
      <c r="HS13" s="845">
        <f t="shared" si="93"/>
        <v>5467591.7129015438</v>
      </c>
      <c r="HT13" s="695">
        <f t="shared" si="94"/>
        <v>19.967292</v>
      </c>
      <c r="HU13" s="695">
        <v>15.085103</v>
      </c>
      <c r="HV13" s="672">
        <f t="shared" si="95"/>
        <v>0.32364306693829015</v>
      </c>
      <c r="HW13" s="695">
        <f t="shared" si="96"/>
        <v>4.8821890000000003</v>
      </c>
      <c r="HX13" s="673">
        <v>25</v>
      </c>
      <c r="HY13" s="15"/>
      <c r="HZ13" s="60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605"/>
      <c r="IN13" s="15"/>
      <c r="IO13" s="593">
        <v>10</v>
      </c>
      <c r="IP13" s="694">
        <v>10</v>
      </c>
      <c r="IQ13" s="15" t="s">
        <v>375</v>
      </c>
      <c r="IR13" s="696">
        <f t="shared" si="97"/>
        <v>1091729.9755118047</v>
      </c>
      <c r="IS13" s="697">
        <f t="shared" si="97"/>
        <v>5467591.7129015438</v>
      </c>
      <c r="IT13" s="698">
        <f t="shared" si="97"/>
        <v>19.967292</v>
      </c>
      <c r="IU13" s="365">
        <f t="shared" si="98"/>
        <v>832032.36942524021</v>
      </c>
      <c r="IV13" s="365">
        <f t="shared" si="99"/>
        <v>4635559.3434763039</v>
      </c>
      <c r="IW13" s="696">
        <f t="shared" si="100"/>
        <v>12480.485541378603</v>
      </c>
      <c r="IX13" s="696">
        <f t="shared" si="101"/>
        <v>1079249.4899704261</v>
      </c>
      <c r="IY13" s="556">
        <f t="shared" si="102"/>
        <v>19.739028563961472</v>
      </c>
      <c r="IZ13" s="699">
        <f t="shared" si="103"/>
        <v>21.239028563961472</v>
      </c>
      <c r="JA13" s="696">
        <f t="shared" si="104"/>
        <v>1091729.9755118047</v>
      </c>
      <c r="JB13" s="700">
        <f t="shared" si="105"/>
        <v>0.22826343603852806</v>
      </c>
      <c r="JC13" s="15"/>
      <c r="JD13" s="605"/>
      <c r="JE13" s="15"/>
      <c r="JF13" s="593">
        <f t="shared" si="123"/>
        <v>10</v>
      </c>
      <c r="JG13" s="694">
        <f t="shared" si="74"/>
        <v>10</v>
      </c>
      <c r="JH13" s="15" t="s">
        <v>375</v>
      </c>
      <c r="JI13" s="845">
        <f t="shared" si="106"/>
        <v>5467591.7129015438</v>
      </c>
      <c r="JJ13" s="695">
        <f t="shared" si="107"/>
        <v>19.739028563961472</v>
      </c>
      <c r="JK13" s="695">
        <v>14.851000000000001</v>
      </c>
      <c r="JL13" s="672">
        <f t="shared" si="125"/>
        <v>0.32913800848168284</v>
      </c>
      <c r="JM13" s="695">
        <f t="shared" si="109"/>
        <v>4.8880285639614716</v>
      </c>
      <c r="JN13" s="673">
        <v>25</v>
      </c>
      <c r="JO13" s="15"/>
      <c r="JP13" s="15"/>
      <c r="JQ13" s="605"/>
      <c r="JR13" s="15"/>
      <c r="JS13" s="845">
        <v>5393378</v>
      </c>
      <c r="JT13" s="695">
        <v>19.827681591846588</v>
      </c>
      <c r="JU13" s="850">
        <f t="shared" si="110"/>
        <v>-74213.712901543826</v>
      </c>
      <c r="JV13" s="851">
        <f t="shared" si="111"/>
        <v>-8.8653027885115421E-2</v>
      </c>
    </row>
    <row r="14" spans="1:287" x14ac:dyDescent="0.3">
      <c r="A14" s="15"/>
      <c r="B14" s="15"/>
      <c r="C14" s="258"/>
      <c r="D14" s="15"/>
      <c r="E14" s="15"/>
      <c r="F14" s="15"/>
      <c r="G14" s="605"/>
      <c r="H14" s="15"/>
      <c r="I14" s="628">
        <f t="shared" si="112"/>
        <v>11</v>
      </c>
      <c r="J14" s="632">
        <f t="shared" si="1"/>
        <v>11</v>
      </c>
      <c r="K14" s="402" t="s">
        <v>376</v>
      </c>
      <c r="L14" s="842">
        <v>51121839.0370005</v>
      </c>
      <c r="M14" s="634">
        <f t="shared" si="2"/>
        <v>2.3784746047097179E-2</v>
      </c>
      <c r="N14" s="633">
        <v>258.52967958767636</v>
      </c>
      <c r="O14" s="633">
        <f t="shared" si="75"/>
        <v>197740.69700056745</v>
      </c>
      <c r="P14" s="634">
        <f t="shared" si="3"/>
        <v>0.11945501788486634</v>
      </c>
      <c r="Q14" s="635" t="s">
        <v>355</v>
      </c>
      <c r="R14" s="15"/>
      <c r="S14" s="605"/>
      <c r="T14" s="15"/>
      <c r="U14" s="636">
        <f t="shared" si="113"/>
        <v>11</v>
      </c>
      <c r="V14" s="637">
        <f t="shared" si="4"/>
        <v>11</v>
      </c>
      <c r="W14" s="402" t="s">
        <v>376</v>
      </c>
      <c r="X14" s="290">
        <f t="shared" si="76"/>
        <v>7711229.5413262863</v>
      </c>
      <c r="Y14" s="634">
        <f t="shared" si="5"/>
        <v>7.3123170603668561E-2</v>
      </c>
      <c r="Z14" s="15"/>
      <c r="AA14" s="605"/>
      <c r="AB14" s="15"/>
      <c r="AC14" s="636">
        <f t="shared" si="114"/>
        <v>11</v>
      </c>
      <c r="AD14" s="638">
        <v>11</v>
      </c>
      <c r="AE14" s="639" t="s">
        <v>376</v>
      </c>
      <c r="AF14" s="640">
        <v>9.5</v>
      </c>
      <c r="AG14" s="15"/>
      <c r="AH14" s="605"/>
      <c r="AI14" s="15"/>
      <c r="AJ14" s="15"/>
      <c r="AK14" s="15"/>
      <c r="AL14" s="15"/>
      <c r="AM14" s="15"/>
      <c r="AN14" s="605"/>
      <c r="AO14" s="15"/>
      <c r="AP14" s="636">
        <f t="shared" si="78"/>
        <v>11</v>
      </c>
      <c r="AQ14" s="645">
        <f t="shared" si="6"/>
        <v>11</v>
      </c>
      <c r="AR14" s="402" t="s">
        <v>376</v>
      </c>
      <c r="AS14" s="402">
        <f t="shared" si="7"/>
        <v>9.5</v>
      </c>
      <c r="AT14" s="845">
        <f t="shared" si="79"/>
        <v>51121839.0370005</v>
      </c>
      <c r="AU14" s="646">
        <f t="shared" si="115"/>
        <v>134904.85301430686</v>
      </c>
      <c r="AV14" s="647">
        <f t="shared" si="8"/>
        <v>144607.18200289053</v>
      </c>
      <c r="AW14" s="648">
        <f t="shared" si="9"/>
        <v>25.348837012152579</v>
      </c>
      <c r="AX14" s="290">
        <f t="shared" si="124"/>
        <v>3665623.887377956</v>
      </c>
      <c r="AY14" s="634">
        <f t="shared" si="80"/>
        <v>7.2281303692539503E-2</v>
      </c>
      <c r="AZ14" s="649">
        <f t="shared" si="10"/>
        <v>7.1703679999999999</v>
      </c>
      <c r="BA14" s="15"/>
      <c r="BB14" s="605"/>
      <c r="BC14" s="15"/>
      <c r="BD14" s="15"/>
      <c r="BE14" s="15"/>
      <c r="BF14" s="15"/>
      <c r="BG14" s="15"/>
      <c r="BH14" s="15"/>
      <c r="BI14" s="605"/>
      <c r="BJ14" s="15"/>
      <c r="BK14" s="628">
        <f t="shared" si="116"/>
        <v>11</v>
      </c>
      <c r="BL14" s="635">
        <f t="shared" si="11"/>
        <v>11</v>
      </c>
      <c r="BM14" s="402" t="s">
        <v>376</v>
      </c>
      <c r="BN14" s="634">
        <f t="shared" si="81"/>
        <v>7.2281303692539503E-2</v>
      </c>
      <c r="BO14" s="290">
        <f t="shared" si="82"/>
        <v>843851.0991731442</v>
      </c>
      <c r="BP14" s="634">
        <f t="shared" si="83"/>
        <v>2.3784746047097179E-2</v>
      </c>
      <c r="BQ14" s="290">
        <f t="shared" si="84"/>
        <v>277676.01122375234</v>
      </c>
      <c r="BR14" s="650">
        <f t="shared" si="12"/>
        <v>1121527.1103968965</v>
      </c>
      <c r="BS14" s="649">
        <f t="shared" si="13"/>
        <v>2.193832</v>
      </c>
      <c r="BT14" s="15"/>
      <c r="BU14" s="605"/>
      <c r="BV14" s="10"/>
      <c r="BW14" s="191"/>
      <c r="BX14" s="191"/>
      <c r="BY14" s="191"/>
      <c r="BZ14" s="191"/>
      <c r="CA14" s="191"/>
      <c r="CB14" s="191"/>
      <c r="CC14" s="191"/>
      <c r="CD14" s="191"/>
      <c r="CE14" s="15"/>
      <c r="CF14" s="605"/>
      <c r="CG14" s="15"/>
      <c r="CH14" s="628">
        <f t="shared" si="117"/>
        <v>11</v>
      </c>
      <c r="CI14" s="638">
        <f t="shared" si="15"/>
        <v>11</v>
      </c>
      <c r="CJ14" s="402" t="s">
        <v>376</v>
      </c>
      <c r="CK14" s="634">
        <f t="shared" si="16"/>
        <v>2.3784746047097179E-2</v>
      </c>
      <c r="CL14" s="290">
        <f t="shared" si="17"/>
        <v>126942.95088786585</v>
      </c>
      <c r="CM14" s="634">
        <f t="shared" si="18"/>
        <v>0.11945501788486634</v>
      </c>
      <c r="CN14" s="290">
        <f t="shared" si="19"/>
        <v>2047364.7768553472</v>
      </c>
      <c r="CO14" s="290">
        <f t="shared" si="20"/>
        <v>2174307.7277432131</v>
      </c>
      <c r="CP14" s="634">
        <f t="shared" si="21"/>
        <v>9.6737497862432451E-2</v>
      </c>
      <c r="CQ14" s="649">
        <f t="shared" si="22"/>
        <v>4.2531879999999997</v>
      </c>
      <c r="CR14" s="15"/>
      <c r="CS14" s="605"/>
      <c r="CT14" s="15"/>
      <c r="CU14" s="15"/>
      <c r="CV14" s="15"/>
      <c r="CW14" s="15"/>
      <c r="CX14" s="15"/>
      <c r="CY14" s="15"/>
      <c r="CZ14" s="15"/>
      <c r="DA14" s="15"/>
      <c r="DB14" s="15"/>
      <c r="DC14" s="849">
        <v>0.2436663257134476</v>
      </c>
      <c r="DD14" s="10"/>
      <c r="DE14" s="605"/>
      <c r="DF14" s="15"/>
      <c r="DG14" s="636">
        <f t="shared" si="118"/>
        <v>11</v>
      </c>
      <c r="DH14" s="654">
        <f t="shared" si="24"/>
        <v>11</v>
      </c>
      <c r="DI14" s="402" t="s">
        <v>376</v>
      </c>
      <c r="DJ14" s="634">
        <f t="shared" si="25"/>
        <v>9.6737497862432451E-2</v>
      </c>
      <c r="DK14" s="290">
        <f t="shared" si="86"/>
        <v>5589.3157177801841</v>
      </c>
      <c r="DL14" s="634">
        <f t="shared" si="26"/>
        <v>0.11945501788486634</v>
      </c>
      <c r="DM14" s="290">
        <f t="shared" si="27"/>
        <v>237117.41440444585</v>
      </c>
      <c r="DN14" s="634">
        <f t="shared" si="28"/>
        <v>2.3784746047097179E-2</v>
      </c>
      <c r="DO14" s="290">
        <f t="shared" si="29"/>
        <v>78076.028881143386</v>
      </c>
      <c r="DP14" s="290">
        <f t="shared" si="87"/>
        <v>320782.75900336943</v>
      </c>
      <c r="DQ14" s="634">
        <f t="shared" si="30"/>
        <v>6.023658586240227E-2</v>
      </c>
      <c r="DR14" s="649">
        <f t="shared" si="31"/>
        <v>0.62748700000000002</v>
      </c>
      <c r="DS14" s="15"/>
      <c r="DT14" s="605"/>
      <c r="DU14" s="15"/>
      <c r="DV14" s="636">
        <f t="shared" si="119"/>
        <v>11</v>
      </c>
      <c r="DW14" s="654">
        <f t="shared" si="32"/>
        <v>11</v>
      </c>
      <c r="DX14" s="402" t="s">
        <v>376</v>
      </c>
      <c r="DY14" s="634">
        <f t="shared" si="33"/>
        <v>0.11945501788486634</v>
      </c>
      <c r="DZ14" s="290">
        <f t="shared" si="34"/>
        <v>428988.05680485169</v>
      </c>
      <c r="EA14" s="649">
        <f t="shared" si="35"/>
        <v>0.83914800000000001</v>
      </c>
      <c r="EB14" s="15"/>
      <c r="EC14" s="605"/>
      <c r="ED14" s="15"/>
      <c r="EE14" s="15"/>
      <c r="EF14" s="15"/>
      <c r="EG14" s="15"/>
      <c r="EH14" s="15"/>
      <c r="EI14" s="15"/>
      <c r="EJ14" s="15"/>
      <c r="EK14" s="605"/>
      <c r="EL14" s="15"/>
      <c r="EM14" s="636">
        <f t="shared" si="120"/>
        <v>11</v>
      </c>
      <c r="EN14" s="654">
        <f t="shared" si="36"/>
        <v>11</v>
      </c>
      <c r="EO14" s="402" t="s">
        <v>376</v>
      </c>
      <c r="EP14" s="634">
        <f t="shared" si="37"/>
        <v>7.3123170603668561E-2</v>
      </c>
      <c r="EQ14" s="290">
        <f t="shared" si="38"/>
        <v>518959.94722131384</v>
      </c>
      <c r="ER14" s="634">
        <f t="shared" si="39"/>
        <v>9.6737497862432451E-2</v>
      </c>
      <c r="ES14" s="290">
        <f t="shared" si="40"/>
        <v>113188.30668633521</v>
      </c>
      <c r="ET14" s="634">
        <f t="shared" si="41"/>
        <v>2.3784746047097179E-2</v>
      </c>
      <c r="EU14" s="290">
        <f t="shared" si="42"/>
        <v>70754.297588826012</v>
      </c>
      <c r="EV14" s="290">
        <f t="shared" si="43"/>
        <v>702902.55149647512</v>
      </c>
      <c r="EW14" s="634">
        <f t="shared" si="44"/>
        <v>6.2525255326459764E-2</v>
      </c>
      <c r="EX14" s="649">
        <f t="shared" si="45"/>
        <v>1.3749560000000001</v>
      </c>
      <c r="EY14" s="15"/>
      <c r="EZ14" s="605"/>
      <c r="FA14" s="15"/>
      <c r="FB14" s="15"/>
      <c r="FC14" s="15"/>
      <c r="FD14" s="15"/>
      <c r="FE14" s="15"/>
      <c r="FF14" s="605"/>
      <c r="FG14" s="15"/>
      <c r="FH14" s="636">
        <f t="shared" si="121"/>
        <v>11</v>
      </c>
      <c r="FI14" s="637">
        <f t="shared" si="46"/>
        <v>11</v>
      </c>
      <c r="FJ14" s="402" t="s">
        <v>376</v>
      </c>
      <c r="FK14" s="634">
        <f t="shared" si="47"/>
        <v>7.3123170603668561E-2</v>
      </c>
      <c r="FL14" s="290">
        <f t="shared" si="48"/>
        <v>1450138.5677833585</v>
      </c>
      <c r="FM14" s="649">
        <f t="shared" si="49"/>
        <v>2.8366319999999998</v>
      </c>
      <c r="FN14" s="15"/>
      <c r="FO14" s="605"/>
      <c r="FP14" s="15"/>
      <c r="FQ14" s="628">
        <v>11</v>
      </c>
      <c r="FR14" s="637">
        <v>11</v>
      </c>
      <c r="FS14" s="402" t="s">
        <v>376</v>
      </c>
      <c r="FT14" s="290">
        <f t="shared" si="50"/>
        <v>3665623.887377956</v>
      </c>
      <c r="FU14" s="290">
        <f t="shared" si="51"/>
        <v>1121527.1103968965</v>
      </c>
      <c r="FV14" s="290">
        <f t="shared" si="52"/>
        <v>2174307.7277432131</v>
      </c>
      <c r="FW14" s="290">
        <f t="shared" si="53"/>
        <v>320782.75900336943</v>
      </c>
      <c r="FX14" s="290">
        <f t="shared" si="54"/>
        <v>428988.05680485169</v>
      </c>
      <c r="FY14" s="290">
        <f t="shared" si="55"/>
        <v>702902.55149647512</v>
      </c>
      <c r="FZ14" s="290">
        <f t="shared" si="56"/>
        <v>1450138.5677833585</v>
      </c>
      <c r="GA14" s="290">
        <f t="shared" si="57"/>
        <v>9864270.6606061198</v>
      </c>
      <c r="GB14" s="655">
        <f t="shared" si="58"/>
        <v>19.29561</v>
      </c>
      <c r="GC14" s="15"/>
      <c r="GD14" s="605"/>
      <c r="GE14" s="15"/>
      <c r="GF14" s="636">
        <f t="shared" si="89"/>
        <v>11</v>
      </c>
      <c r="GG14" s="637">
        <f t="shared" si="59"/>
        <v>11</v>
      </c>
      <c r="GH14" s="402" t="s">
        <v>376</v>
      </c>
      <c r="GI14" s="649">
        <f t="shared" si="60"/>
        <v>7.1703679999999999</v>
      </c>
      <c r="GJ14" s="649">
        <f t="shared" si="61"/>
        <v>2.193832</v>
      </c>
      <c r="GK14" s="649">
        <f t="shared" si="62"/>
        <v>4.2531879999999997</v>
      </c>
      <c r="GL14" s="649">
        <f t="shared" si="63"/>
        <v>0.62748700000000002</v>
      </c>
      <c r="GM14" s="649">
        <f t="shared" si="64"/>
        <v>0.83914800000000001</v>
      </c>
      <c r="GN14" s="649">
        <f t="shared" si="65"/>
        <v>1.3749560000000001</v>
      </c>
      <c r="GO14" s="649">
        <f t="shared" si="66"/>
        <v>2.8366319999999998</v>
      </c>
      <c r="GP14" s="649">
        <f t="shared" si="67"/>
        <v>19.29561</v>
      </c>
      <c r="GQ14" s="845">
        <f t="shared" si="90"/>
        <v>51121839.0370005</v>
      </c>
      <c r="GR14" s="616"/>
      <c r="GS14" s="605"/>
      <c r="GT14" s="15"/>
      <c r="GU14" s="628">
        <f t="shared" si="91"/>
        <v>11</v>
      </c>
      <c r="GV14" s="637">
        <f t="shared" si="68"/>
        <v>11</v>
      </c>
      <c r="GW14" s="402" t="s">
        <v>376</v>
      </c>
      <c r="GX14" s="635" t="s">
        <v>355</v>
      </c>
      <c r="GY14" s="290">
        <f t="shared" si="69"/>
        <v>9864270.6606061198</v>
      </c>
      <c r="GZ14" s="633">
        <f t="shared" si="70"/>
        <v>51121839.0370005</v>
      </c>
      <c r="HA14" s="649">
        <f t="shared" si="92"/>
        <v>19.29561</v>
      </c>
      <c r="HB14" s="290">
        <f t="shared" si="71"/>
        <v>9864270.6854073722</v>
      </c>
      <c r="HC14" s="656">
        <f t="shared" si="72"/>
        <v>2.4801252409815788E-2</v>
      </c>
      <c r="HD14" s="657"/>
      <c r="HE14" s="605"/>
      <c r="HF14" s="15"/>
      <c r="HG14" s="657"/>
      <c r="HH14" s="657"/>
      <c r="HI14" s="657"/>
      <c r="HJ14" s="657"/>
      <c r="HK14" s="657"/>
      <c r="HL14" s="657"/>
      <c r="HM14" s="657"/>
      <c r="HN14" s="605"/>
      <c r="HO14" s="15"/>
      <c r="HP14" s="636">
        <f t="shared" si="122"/>
        <v>11</v>
      </c>
      <c r="HQ14" s="660">
        <f t="shared" si="73"/>
        <v>11</v>
      </c>
      <c r="HR14" s="402" t="s">
        <v>376</v>
      </c>
      <c r="HS14" s="845">
        <f t="shared" si="93"/>
        <v>51121839.0370005</v>
      </c>
      <c r="HT14" s="661">
        <f t="shared" si="94"/>
        <v>19.29561</v>
      </c>
      <c r="HU14" s="661">
        <v>14.898323</v>
      </c>
      <c r="HV14" s="630">
        <f t="shared" si="95"/>
        <v>0.29515315247226148</v>
      </c>
      <c r="HW14" s="661">
        <f t="shared" si="96"/>
        <v>4.3972870000000004</v>
      </c>
      <c r="HX14" s="631">
        <v>25</v>
      </c>
      <c r="HY14" s="15"/>
      <c r="HZ14" s="60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605"/>
      <c r="IN14" s="15"/>
      <c r="IO14" s="636">
        <v>11</v>
      </c>
      <c r="IP14" s="660">
        <v>11</v>
      </c>
      <c r="IQ14" s="402" t="s">
        <v>376</v>
      </c>
      <c r="IR14" s="667">
        <f t="shared" si="97"/>
        <v>9864270.6606061198</v>
      </c>
      <c r="IS14" s="668">
        <f t="shared" si="97"/>
        <v>51121839.0370005</v>
      </c>
      <c r="IT14" s="669">
        <f t="shared" si="97"/>
        <v>19.29561</v>
      </c>
      <c r="IU14" s="633">
        <f t="shared" si="98"/>
        <v>7779480.8202236379</v>
      </c>
      <c r="IV14" s="633">
        <f t="shared" si="99"/>
        <v>43342358.216776863</v>
      </c>
      <c r="IW14" s="667">
        <f t="shared" si="100"/>
        <v>116692.21230335456</v>
      </c>
      <c r="IX14" s="667">
        <f t="shared" si="101"/>
        <v>9747578.4483027644</v>
      </c>
      <c r="IY14" s="670">
        <f t="shared" si="102"/>
        <v>19.067347012394745</v>
      </c>
      <c r="IZ14" s="670">
        <f t="shared" si="103"/>
        <v>20.567347012394745</v>
      </c>
      <c r="JA14" s="667">
        <f t="shared" si="104"/>
        <v>9864270.6606061198</v>
      </c>
      <c r="JB14" s="655">
        <f t="shared" si="105"/>
        <v>0.22826298760525532</v>
      </c>
      <c r="JC14" s="15"/>
      <c r="JD14" s="605"/>
      <c r="JE14" s="15"/>
      <c r="JF14" s="636">
        <f t="shared" si="123"/>
        <v>11</v>
      </c>
      <c r="JG14" s="660">
        <f t="shared" si="74"/>
        <v>11</v>
      </c>
      <c r="JH14" s="402" t="s">
        <v>376</v>
      </c>
      <c r="JI14" s="845">
        <f t="shared" si="106"/>
        <v>51121839.0370005</v>
      </c>
      <c r="JJ14" s="661">
        <f t="shared" si="107"/>
        <v>19.067347012394745</v>
      </c>
      <c r="JK14" s="661">
        <v>14.664</v>
      </c>
      <c r="JL14" s="630">
        <f t="shared" si="125"/>
        <v>0.30028280226368964</v>
      </c>
      <c r="JM14" s="661">
        <f t="shared" si="109"/>
        <v>4.4033470123947449</v>
      </c>
      <c r="JN14" s="631">
        <v>25</v>
      </c>
      <c r="JO14" s="15"/>
      <c r="JP14" s="15"/>
      <c r="JQ14" s="605"/>
      <c r="JR14" s="15"/>
      <c r="JS14" s="845">
        <v>50350635</v>
      </c>
      <c r="JT14" s="661">
        <v>19.162391619002157</v>
      </c>
      <c r="JU14" s="850">
        <f t="shared" si="110"/>
        <v>-771204.03700049967</v>
      </c>
      <c r="JV14" s="851">
        <f t="shared" si="111"/>
        <v>-9.5044606607412874E-2</v>
      </c>
    </row>
    <row r="15" spans="1:287" x14ac:dyDescent="0.3">
      <c r="A15" s="15"/>
      <c r="B15" s="15"/>
      <c r="C15" s="15"/>
      <c r="D15" s="15"/>
      <c r="E15" s="15"/>
      <c r="F15" s="15"/>
      <c r="G15" s="605"/>
      <c r="H15" s="15"/>
      <c r="I15" s="247">
        <f t="shared" si="112"/>
        <v>12</v>
      </c>
      <c r="J15" s="674">
        <f t="shared" si="1"/>
        <v>12</v>
      </c>
      <c r="K15" s="15" t="s">
        <v>377</v>
      </c>
      <c r="L15" s="842">
        <v>31443432.911765385</v>
      </c>
      <c r="M15" s="564">
        <f t="shared" si="2"/>
        <v>1.4629248101070613E-2</v>
      </c>
      <c r="N15" s="365">
        <v>1620</v>
      </c>
      <c r="O15" s="365">
        <f t="shared" si="75"/>
        <v>19409.526488744064</v>
      </c>
      <c r="P15" s="564">
        <f t="shared" si="3"/>
        <v>1.1725281487417109E-2</v>
      </c>
      <c r="Q15" s="231" t="s">
        <v>360</v>
      </c>
      <c r="R15" s="15"/>
      <c r="S15" s="605"/>
      <c r="T15" s="15"/>
      <c r="U15" s="593">
        <f t="shared" si="113"/>
        <v>12</v>
      </c>
      <c r="V15" s="675">
        <f t="shared" si="4"/>
        <v>12</v>
      </c>
      <c r="W15" s="15" t="s">
        <v>377</v>
      </c>
      <c r="X15" s="270">
        <f t="shared" si="76"/>
        <v>2032519.7037895201</v>
      </c>
      <c r="Y15" s="564">
        <f t="shared" si="5"/>
        <v>1.9273746716915455E-2</v>
      </c>
      <c r="Z15" s="15"/>
      <c r="AA15" s="605"/>
      <c r="AB15" s="15"/>
      <c r="AC15" s="593">
        <f t="shared" si="114"/>
        <v>12</v>
      </c>
      <c r="AD15" s="74">
        <v>12</v>
      </c>
      <c r="AE15" s="258" t="s">
        <v>377</v>
      </c>
      <c r="AF15" s="280">
        <v>5.03</v>
      </c>
      <c r="AG15" s="15"/>
      <c r="AH15" s="605"/>
      <c r="AI15" s="15"/>
      <c r="AJ15" s="15"/>
      <c r="AK15" s="15"/>
      <c r="AL15" s="15"/>
      <c r="AM15" s="15"/>
      <c r="AN15" s="605"/>
      <c r="AO15" s="15"/>
      <c r="AP15" s="593">
        <f t="shared" si="78"/>
        <v>12</v>
      </c>
      <c r="AQ15" s="678">
        <f t="shared" si="6"/>
        <v>12</v>
      </c>
      <c r="AR15" s="15" t="s">
        <v>377</v>
      </c>
      <c r="AS15" s="15">
        <f t="shared" si="7"/>
        <v>5.03</v>
      </c>
      <c r="AT15" s="845">
        <f t="shared" si="79"/>
        <v>31443432.911765385</v>
      </c>
      <c r="AU15" s="679">
        <f t="shared" si="115"/>
        <v>43933.463207272194</v>
      </c>
      <c r="AV15" s="680">
        <f t="shared" si="8"/>
        <v>47093.148749493463</v>
      </c>
      <c r="AW15" s="681">
        <f t="shared" si="9"/>
        <v>25.348837012152579</v>
      </c>
      <c r="AX15" s="270">
        <f t="shared" si="124"/>
        <v>1193756.5520399669</v>
      </c>
      <c r="AY15" s="564">
        <f t="shared" si="80"/>
        <v>2.3539316232108257E-2</v>
      </c>
      <c r="AZ15" s="682">
        <f t="shared" si="10"/>
        <v>3.7965209999999998</v>
      </c>
      <c r="BA15" s="15"/>
      <c r="BB15" s="605"/>
      <c r="BC15" s="15"/>
      <c r="BD15" s="15"/>
      <c r="BE15" s="15"/>
      <c r="BF15" s="15"/>
      <c r="BG15" s="15"/>
      <c r="BH15" s="15"/>
      <c r="BI15" s="605"/>
      <c r="BJ15" s="15"/>
      <c r="BK15" s="247">
        <f t="shared" si="116"/>
        <v>12</v>
      </c>
      <c r="BL15" s="231">
        <f t="shared" si="11"/>
        <v>12</v>
      </c>
      <c r="BM15" s="15" t="s">
        <v>377</v>
      </c>
      <c r="BN15" s="564">
        <f t="shared" si="81"/>
        <v>2.3539316232108257E-2</v>
      </c>
      <c r="BO15" s="270">
        <f t="shared" si="82"/>
        <v>274810.73059697752</v>
      </c>
      <c r="BP15" s="564">
        <f t="shared" si="83"/>
        <v>1.4629248101070613E-2</v>
      </c>
      <c r="BQ15" s="270">
        <f t="shared" si="84"/>
        <v>170789.76802460809</v>
      </c>
      <c r="BR15" s="685">
        <f t="shared" si="12"/>
        <v>445600.4986215856</v>
      </c>
      <c r="BS15" s="682">
        <f t="shared" si="13"/>
        <v>1.4171499999999999</v>
      </c>
      <c r="BT15" s="15"/>
      <c r="BU15" s="605"/>
      <c r="BV15" s="10"/>
      <c r="BW15" s="191"/>
      <c r="BX15" s="191"/>
      <c r="BY15" s="191"/>
      <c r="BZ15" s="191"/>
      <c r="CA15" s="191"/>
      <c r="CB15" s="191"/>
      <c r="CC15" s="191"/>
      <c r="CD15" s="191"/>
      <c r="CE15" s="15"/>
      <c r="CF15" s="605"/>
      <c r="CG15" s="15"/>
      <c r="CH15" s="247">
        <f t="shared" si="117"/>
        <v>12</v>
      </c>
      <c r="CI15" s="74">
        <f t="shared" si="15"/>
        <v>12</v>
      </c>
      <c r="CJ15" s="15" t="s">
        <v>377</v>
      </c>
      <c r="CK15" s="254">
        <f t="shared" si="16"/>
        <v>1.4629248101070613E-2</v>
      </c>
      <c r="CL15" s="256">
        <f t="shared" si="17"/>
        <v>78078.610532285253</v>
      </c>
      <c r="CM15" s="254">
        <f t="shared" si="18"/>
        <v>1.1725281487417109E-2</v>
      </c>
      <c r="CN15" s="256">
        <f t="shared" si="19"/>
        <v>200962.07544156379</v>
      </c>
      <c r="CO15" s="256">
        <f t="shared" si="20"/>
        <v>279040.68597384903</v>
      </c>
      <c r="CP15" s="254">
        <f t="shared" si="21"/>
        <v>1.2414846996356201E-2</v>
      </c>
      <c r="CQ15" s="252">
        <f t="shared" si="22"/>
        <v>0.88743700000000003</v>
      </c>
      <c r="CR15" s="15"/>
      <c r="CS15" s="60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0"/>
      <c r="DE15" s="605"/>
      <c r="DF15" s="15"/>
      <c r="DG15" s="593">
        <f t="shared" si="118"/>
        <v>12</v>
      </c>
      <c r="DH15" s="689">
        <f t="shared" si="24"/>
        <v>12</v>
      </c>
      <c r="DI15" s="15" t="s">
        <v>377</v>
      </c>
      <c r="DJ15" s="254">
        <f t="shared" si="25"/>
        <v>1.2414846996356201E-2</v>
      </c>
      <c r="DK15" s="256">
        <f t="shared" si="86"/>
        <v>717.30715579648347</v>
      </c>
      <c r="DL15" s="254">
        <f t="shared" si="26"/>
        <v>1.1725281487417109E-2</v>
      </c>
      <c r="DM15" s="256">
        <f t="shared" si="27"/>
        <v>23274.605610459581</v>
      </c>
      <c r="DN15" s="254">
        <f t="shared" si="28"/>
        <v>1.4629248101070613E-2</v>
      </c>
      <c r="DO15" s="256">
        <f t="shared" si="29"/>
        <v>48022.106058517318</v>
      </c>
      <c r="DP15" s="256">
        <f t="shared" si="87"/>
        <v>72014.018824773375</v>
      </c>
      <c r="DQ15" s="254">
        <f t="shared" si="30"/>
        <v>1.3522792314999543E-2</v>
      </c>
      <c r="DR15" s="252">
        <f t="shared" si="31"/>
        <v>0.22902700000000001</v>
      </c>
      <c r="DS15" s="15"/>
      <c r="DT15" s="605"/>
      <c r="DU15" s="15"/>
      <c r="DV15" s="593">
        <f t="shared" si="119"/>
        <v>12</v>
      </c>
      <c r="DW15" s="689">
        <f t="shared" si="32"/>
        <v>12</v>
      </c>
      <c r="DX15" s="15" t="s">
        <v>377</v>
      </c>
      <c r="DY15" s="254">
        <f t="shared" si="33"/>
        <v>1.1725281487417109E-2</v>
      </c>
      <c r="DZ15" s="256">
        <f t="shared" si="34"/>
        <v>42107.948329345265</v>
      </c>
      <c r="EA15" s="252">
        <f t="shared" si="35"/>
        <v>0.13391700000000001</v>
      </c>
      <c r="EB15" s="15"/>
      <c r="EC15" s="605"/>
      <c r="ED15" s="15"/>
      <c r="EE15" s="15"/>
      <c r="EF15" s="15"/>
      <c r="EG15" s="15"/>
      <c r="EH15" s="15"/>
      <c r="EI15" s="15"/>
      <c r="EJ15" s="15"/>
      <c r="EK15" s="605"/>
      <c r="EL15" s="15"/>
      <c r="EM15" s="593">
        <f t="shared" si="120"/>
        <v>12</v>
      </c>
      <c r="EN15" s="689">
        <f t="shared" si="36"/>
        <v>12</v>
      </c>
      <c r="EO15" s="15" t="s">
        <v>377</v>
      </c>
      <c r="EP15" s="254">
        <f t="shared" si="37"/>
        <v>1.9273746716915455E-2</v>
      </c>
      <c r="EQ15" s="256">
        <f t="shared" si="38"/>
        <v>136787.0470658394</v>
      </c>
      <c r="ER15" s="254">
        <f t="shared" si="39"/>
        <v>1.2414846996356201E-2</v>
      </c>
      <c r="ES15" s="256">
        <f t="shared" si="40"/>
        <v>14526.068384421196</v>
      </c>
      <c r="ET15" s="254">
        <f t="shared" si="41"/>
        <v>1.4629248101070613E-2</v>
      </c>
      <c r="EU15" s="256">
        <f t="shared" si="42"/>
        <v>43518.73976683661</v>
      </c>
      <c r="EV15" s="256">
        <f t="shared" si="43"/>
        <v>194831.85521709721</v>
      </c>
      <c r="EW15" s="254">
        <f t="shared" si="44"/>
        <v>1.7330868222403848E-2</v>
      </c>
      <c r="EX15" s="252">
        <f t="shared" si="45"/>
        <v>0.61962700000000004</v>
      </c>
      <c r="EY15" s="15"/>
      <c r="EZ15" s="605"/>
      <c r="FA15" s="15"/>
      <c r="FB15" s="15"/>
      <c r="FC15" s="15"/>
      <c r="FD15" s="15"/>
      <c r="FE15" s="15"/>
      <c r="FF15" s="605"/>
      <c r="FG15" s="15"/>
      <c r="FH15" s="593">
        <f t="shared" si="121"/>
        <v>12</v>
      </c>
      <c r="FI15" s="675">
        <f t="shared" si="46"/>
        <v>12</v>
      </c>
      <c r="FJ15" s="15" t="s">
        <v>377</v>
      </c>
      <c r="FK15" s="254">
        <f t="shared" si="47"/>
        <v>1.9273746716915455E-2</v>
      </c>
      <c r="FL15" s="256">
        <f t="shared" si="48"/>
        <v>382226.36175577383</v>
      </c>
      <c r="FM15" s="252">
        <f t="shared" si="49"/>
        <v>1.2156</v>
      </c>
      <c r="FN15" s="15"/>
      <c r="FO15" s="605"/>
      <c r="FP15" s="15"/>
      <c r="FQ15" s="247">
        <v>12</v>
      </c>
      <c r="FR15" s="675">
        <v>12</v>
      </c>
      <c r="FS15" s="15" t="s">
        <v>377</v>
      </c>
      <c r="FT15" s="256">
        <f t="shared" si="50"/>
        <v>1193756.5520399669</v>
      </c>
      <c r="FU15" s="256">
        <f t="shared" si="51"/>
        <v>445600.4986215856</v>
      </c>
      <c r="FV15" s="256">
        <f t="shared" si="52"/>
        <v>279040.68597384903</v>
      </c>
      <c r="FW15" s="256">
        <f t="shared" si="53"/>
        <v>72014.018824773375</v>
      </c>
      <c r="FX15" s="256">
        <f t="shared" si="54"/>
        <v>42107.948329345265</v>
      </c>
      <c r="FY15" s="256">
        <f t="shared" si="55"/>
        <v>194831.85521709721</v>
      </c>
      <c r="FZ15" s="256">
        <f t="shared" si="56"/>
        <v>382226.36175577383</v>
      </c>
      <c r="GA15" s="256">
        <f t="shared" si="57"/>
        <v>2609577.9207623913</v>
      </c>
      <c r="GB15" s="325">
        <f t="shared" si="58"/>
        <v>8.2992779999999993</v>
      </c>
      <c r="GC15" s="15"/>
      <c r="GD15" s="605"/>
      <c r="GE15" s="15"/>
      <c r="GF15" s="593">
        <f t="shared" si="89"/>
        <v>12</v>
      </c>
      <c r="GG15" s="675">
        <f t="shared" si="59"/>
        <v>12</v>
      </c>
      <c r="GH15" s="15" t="s">
        <v>377</v>
      </c>
      <c r="GI15" s="252">
        <f t="shared" si="60"/>
        <v>3.7965209999999998</v>
      </c>
      <c r="GJ15" s="252">
        <f t="shared" si="61"/>
        <v>1.4171499999999999</v>
      </c>
      <c r="GK15" s="252">
        <f t="shared" si="62"/>
        <v>0.88743700000000003</v>
      </c>
      <c r="GL15" s="252">
        <f t="shared" si="63"/>
        <v>0.22902700000000001</v>
      </c>
      <c r="GM15" s="252">
        <f t="shared" si="64"/>
        <v>0.13391700000000001</v>
      </c>
      <c r="GN15" s="252">
        <f t="shared" si="65"/>
        <v>0.61962700000000004</v>
      </c>
      <c r="GO15" s="252">
        <f t="shared" si="66"/>
        <v>1.2156</v>
      </c>
      <c r="GP15" s="252">
        <f t="shared" si="67"/>
        <v>8.2992779999999993</v>
      </c>
      <c r="GQ15" s="845">
        <f t="shared" si="90"/>
        <v>31443432.911765385</v>
      </c>
      <c r="GR15" s="616"/>
      <c r="GS15" s="605"/>
      <c r="GT15" s="15"/>
      <c r="GU15" s="247">
        <f t="shared" si="91"/>
        <v>12</v>
      </c>
      <c r="GV15" s="675">
        <f t="shared" si="68"/>
        <v>12</v>
      </c>
      <c r="GW15" s="15" t="s">
        <v>377</v>
      </c>
      <c r="GX15" s="231" t="s">
        <v>360</v>
      </c>
      <c r="GY15" s="270">
        <f t="shared" si="69"/>
        <v>2609577.9207623913</v>
      </c>
      <c r="GZ15" s="365">
        <f t="shared" si="70"/>
        <v>31443432.911765385</v>
      </c>
      <c r="HA15" s="252">
        <f t="shared" si="92"/>
        <v>8.2992779999999993</v>
      </c>
      <c r="HB15" s="256">
        <f t="shared" si="71"/>
        <v>2609577.9100909038</v>
      </c>
      <c r="HC15" s="657">
        <f t="shared" si="72"/>
        <v>-1.0671487543731928E-2</v>
      </c>
      <c r="HD15" s="657"/>
      <c r="HE15" s="605"/>
      <c r="HF15" s="15"/>
      <c r="HG15" s="657"/>
      <c r="HH15" s="657"/>
      <c r="HI15" s="657"/>
      <c r="HJ15" s="657"/>
      <c r="HK15" s="657"/>
      <c r="HL15" s="657"/>
      <c r="HM15" s="657"/>
      <c r="HN15" s="605"/>
      <c r="HO15" s="15"/>
      <c r="HP15" s="593">
        <f t="shared" si="122"/>
        <v>12</v>
      </c>
      <c r="HQ15" s="694">
        <f t="shared" si="73"/>
        <v>12</v>
      </c>
      <c r="HR15" s="15" t="s">
        <v>377</v>
      </c>
      <c r="HS15" s="845">
        <f t="shared" si="93"/>
        <v>31443432.911765385</v>
      </c>
      <c r="HT15" s="695">
        <f t="shared" si="94"/>
        <v>8.2992779999999993</v>
      </c>
      <c r="HU15" s="695">
        <v>6.2761579999999997</v>
      </c>
      <c r="HV15" s="672">
        <f t="shared" si="95"/>
        <v>0.32235007467944565</v>
      </c>
      <c r="HW15" s="695">
        <f t="shared" si="96"/>
        <v>2.0231199999999996</v>
      </c>
      <c r="HX15" s="673">
        <v>10</v>
      </c>
      <c r="HY15" s="15"/>
      <c r="HZ15" s="60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605"/>
      <c r="IN15" s="15"/>
      <c r="IO15" s="593">
        <v>12</v>
      </c>
      <c r="IP15" s="694">
        <v>12</v>
      </c>
      <c r="IQ15" s="15" t="s">
        <v>377</v>
      </c>
      <c r="IR15" s="696">
        <f t="shared" si="97"/>
        <v>2609577.9207623913</v>
      </c>
      <c r="IS15" s="697">
        <f t="shared" si="97"/>
        <v>31443432.911765385</v>
      </c>
      <c r="IT15" s="698">
        <f t="shared" si="97"/>
        <v>8.2992779999999993</v>
      </c>
      <c r="IU15" s="365">
        <v>0</v>
      </c>
      <c r="IV15" s="365">
        <f t="shared" si="99"/>
        <v>31443432.911765385</v>
      </c>
      <c r="IW15" s="696">
        <f t="shared" si="100"/>
        <v>0</v>
      </c>
      <c r="IX15" s="696">
        <f t="shared" si="101"/>
        <v>2609577.9207623913</v>
      </c>
      <c r="IY15" s="556">
        <f>IT15</f>
        <v>8.2992779999999993</v>
      </c>
      <c r="IZ15" s="699">
        <f>IY15</f>
        <v>8.2992779999999993</v>
      </c>
      <c r="JA15" s="696">
        <f t="shared" si="104"/>
        <v>2609577.9100909038</v>
      </c>
      <c r="JB15" s="700">
        <f t="shared" si="105"/>
        <v>0</v>
      </c>
      <c r="JC15" s="15"/>
      <c r="JD15" s="605"/>
      <c r="JE15" s="15"/>
      <c r="JF15" s="593">
        <f t="shared" si="123"/>
        <v>12</v>
      </c>
      <c r="JG15" s="694">
        <f t="shared" si="74"/>
        <v>12</v>
      </c>
      <c r="JH15" s="15" t="s">
        <v>377</v>
      </c>
      <c r="JI15" s="845">
        <f t="shared" si="106"/>
        <v>31443432.911765385</v>
      </c>
      <c r="JJ15" s="695">
        <f t="shared" si="107"/>
        <v>8.2992779999999993</v>
      </c>
      <c r="JK15" s="695">
        <v>6.2759999999999998</v>
      </c>
      <c r="JL15" s="672">
        <f t="shared" si="125"/>
        <v>0.32238336520076483</v>
      </c>
      <c r="JM15" s="695">
        <f t="shared" si="109"/>
        <v>2.0232779999999995</v>
      </c>
      <c r="JN15" s="673">
        <v>10</v>
      </c>
      <c r="JO15" s="15"/>
      <c r="JP15" s="15"/>
      <c r="JQ15" s="605"/>
      <c r="JR15" s="15"/>
      <c r="JS15" s="845">
        <v>31888932</v>
      </c>
      <c r="JT15" s="695">
        <v>8.3363779999999998</v>
      </c>
      <c r="JU15" s="850">
        <f t="shared" si="110"/>
        <v>445499.08823461458</v>
      </c>
      <c r="JV15" s="851">
        <f t="shared" si="111"/>
        <v>-3.7100000000000577E-2</v>
      </c>
    </row>
    <row r="16" spans="1:287" x14ac:dyDescent="0.3">
      <c r="A16" s="15"/>
      <c r="B16" s="15"/>
      <c r="C16" s="15"/>
      <c r="D16" s="15"/>
      <c r="E16" s="27"/>
      <c r="F16" s="15"/>
      <c r="G16" s="605"/>
      <c r="H16" s="15"/>
      <c r="I16" s="628">
        <f t="shared" si="112"/>
        <v>13</v>
      </c>
      <c r="J16" s="632">
        <f t="shared" si="1"/>
        <v>13</v>
      </c>
      <c r="K16" s="402" t="s">
        <v>378</v>
      </c>
      <c r="L16" s="842">
        <v>1476.9403731883951</v>
      </c>
      <c r="M16" s="634">
        <f t="shared" si="2"/>
        <v>6.8715547728175071E-7</v>
      </c>
      <c r="N16" s="633">
        <v>20.875</v>
      </c>
      <c r="O16" s="633">
        <f t="shared" si="75"/>
        <v>70.751634643755452</v>
      </c>
      <c r="P16" s="634">
        <f t="shared" si="3"/>
        <v>4.2741013407720941E-5</v>
      </c>
      <c r="Q16" s="635" t="s">
        <v>355</v>
      </c>
      <c r="R16" s="15"/>
      <c r="S16" s="605"/>
      <c r="T16" s="15"/>
      <c r="U16" s="636">
        <f>+U15+1</f>
        <v>13</v>
      </c>
      <c r="V16" s="637">
        <f t="shared" si="4"/>
        <v>13</v>
      </c>
      <c r="W16" s="402" t="s">
        <v>378</v>
      </c>
      <c r="X16" s="290">
        <f t="shared" si="76"/>
        <v>2013.0610050641978</v>
      </c>
      <c r="Y16" s="634">
        <f t="shared" si="5"/>
        <v>1.9089225981409973E-5</v>
      </c>
      <c r="Z16" s="15"/>
      <c r="AA16" s="605"/>
      <c r="AB16" s="15"/>
      <c r="AC16" s="636">
        <f t="shared" si="114"/>
        <v>13</v>
      </c>
      <c r="AD16" s="638">
        <v>13</v>
      </c>
      <c r="AE16" s="639" t="s">
        <v>378</v>
      </c>
      <c r="AF16" s="640">
        <v>74.84</v>
      </c>
      <c r="AG16" s="15"/>
      <c r="AH16" s="605"/>
      <c r="AI16" s="15"/>
      <c r="AJ16" s="15"/>
      <c r="AK16" s="15"/>
      <c r="AL16" s="15"/>
      <c r="AM16" s="15"/>
      <c r="AN16" s="605"/>
      <c r="AO16" s="15"/>
      <c r="AP16" s="636">
        <f t="shared" si="78"/>
        <v>13</v>
      </c>
      <c r="AQ16" s="645">
        <f t="shared" si="6"/>
        <v>13</v>
      </c>
      <c r="AR16" s="402" t="s">
        <v>378</v>
      </c>
      <c r="AS16" s="402">
        <f t="shared" si="7"/>
        <v>74.84</v>
      </c>
      <c r="AT16" s="845">
        <f t="shared" si="79"/>
        <v>1476.9403731883951</v>
      </c>
      <c r="AU16" s="646">
        <f t="shared" si="115"/>
        <v>30.703949313727641</v>
      </c>
      <c r="AV16" s="647">
        <f t="shared" si="8"/>
        <v>32.912170966502359</v>
      </c>
      <c r="AW16" s="648">
        <f t="shared" si="9"/>
        <v>25.348837012152579</v>
      </c>
      <c r="AX16" s="290">
        <f>AV16*AW16</f>
        <v>834.28525754596853</v>
      </c>
      <c r="AY16" s="634">
        <f t="shared" si="80"/>
        <v>1.6451012957039618E-5</v>
      </c>
      <c r="AZ16" s="649">
        <f t="shared" si="10"/>
        <v>56.487403</v>
      </c>
      <c r="BA16" s="15"/>
      <c r="BB16" s="605"/>
      <c r="BC16" s="15"/>
      <c r="BD16" s="15"/>
      <c r="BE16" s="15"/>
      <c r="BF16" s="15"/>
      <c r="BG16" s="15"/>
      <c r="BH16" s="15"/>
      <c r="BI16" s="605"/>
      <c r="BJ16" s="15"/>
      <c r="BK16" s="628">
        <f t="shared" si="116"/>
        <v>13</v>
      </c>
      <c r="BL16" s="635">
        <f t="shared" si="11"/>
        <v>13</v>
      </c>
      <c r="BM16" s="402" t="s">
        <v>378</v>
      </c>
      <c r="BN16" s="634">
        <f t="shared" si="81"/>
        <v>1.6451012957039618E-5</v>
      </c>
      <c r="BO16" s="290">
        <f t="shared" si="82"/>
        <v>192.05803793135468</v>
      </c>
      <c r="BP16" s="634">
        <f t="shared" si="83"/>
        <v>6.8715547728175071E-7</v>
      </c>
      <c r="BQ16" s="290">
        <f t="shared" si="84"/>
        <v>8.0222253222433455</v>
      </c>
      <c r="BR16" s="650">
        <f t="shared" si="12"/>
        <v>200.08026325359802</v>
      </c>
      <c r="BS16" s="649">
        <f t="shared" si="13"/>
        <v>13.546943000000001</v>
      </c>
      <c r="BT16" s="15"/>
      <c r="BU16" s="605"/>
      <c r="BV16" s="10"/>
      <c r="BW16" s="191"/>
      <c r="BX16" s="191"/>
      <c r="BY16" s="191"/>
      <c r="BZ16" s="191"/>
      <c r="CA16" s="191"/>
      <c r="CB16" s="191"/>
      <c r="CC16" s="191"/>
      <c r="CD16" s="191"/>
      <c r="CE16" s="15"/>
      <c r="CF16" s="605"/>
      <c r="CG16" s="15"/>
      <c r="CH16" s="628">
        <f t="shared" si="117"/>
        <v>13</v>
      </c>
      <c r="CI16" s="638">
        <f t="shared" si="15"/>
        <v>13</v>
      </c>
      <c r="CJ16" s="402" t="s">
        <v>378</v>
      </c>
      <c r="CK16" s="634">
        <f t="shared" si="16"/>
        <v>6.8715547728175071E-7</v>
      </c>
      <c r="CL16" s="290">
        <f t="shared" si="17"/>
        <v>3.6674574465574872</v>
      </c>
      <c r="CM16" s="634">
        <f t="shared" si="18"/>
        <v>4.2741013407720941E-5</v>
      </c>
      <c r="CN16" s="290">
        <f t="shared" si="19"/>
        <v>732.54725441848598</v>
      </c>
      <c r="CO16" s="290">
        <f t="shared" si="20"/>
        <v>736.21471186504345</v>
      </c>
      <c r="CP16" s="634">
        <f t="shared" si="21"/>
        <v>3.275505495685155E-5</v>
      </c>
      <c r="CQ16" s="649">
        <f t="shared" si="22"/>
        <v>49.847287000000001</v>
      </c>
      <c r="CR16" s="15"/>
      <c r="CS16" s="60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0"/>
      <c r="DE16" s="605"/>
      <c r="DF16" s="15"/>
      <c r="DG16" s="636">
        <f t="shared" si="118"/>
        <v>13</v>
      </c>
      <c r="DH16" s="654">
        <f t="shared" si="24"/>
        <v>13</v>
      </c>
      <c r="DI16" s="402" t="s">
        <v>378</v>
      </c>
      <c r="DJ16" s="634">
        <f t="shared" si="25"/>
        <v>3.275505495685155E-5</v>
      </c>
      <c r="DK16" s="290">
        <f t="shared" si="86"/>
        <v>1.8925271745960852</v>
      </c>
      <c r="DL16" s="634">
        <f t="shared" si="26"/>
        <v>4.2741013407720941E-5</v>
      </c>
      <c r="DM16" s="290">
        <f t="shared" si="27"/>
        <v>84.840626770761148</v>
      </c>
      <c r="DN16" s="634">
        <f t="shared" si="28"/>
        <v>6.8715547728175071E-7</v>
      </c>
      <c r="DO16" s="290">
        <f t="shared" si="29"/>
        <v>2.2556629691925436</v>
      </c>
      <c r="DP16" s="290">
        <f t="shared" si="87"/>
        <v>88.988816914549773</v>
      </c>
      <c r="DQ16" s="634">
        <f t="shared" si="30"/>
        <v>1.6710319867317333E-5</v>
      </c>
      <c r="DR16" s="649">
        <f t="shared" si="31"/>
        <v>6.0252140000000001</v>
      </c>
      <c r="DS16" s="15"/>
      <c r="DT16" s="605"/>
      <c r="DU16" s="15"/>
      <c r="DV16" s="636">
        <f t="shared" si="119"/>
        <v>13</v>
      </c>
      <c r="DW16" s="654">
        <f t="shared" si="32"/>
        <v>13</v>
      </c>
      <c r="DX16" s="402" t="s">
        <v>378</v>
      </c>
      <c r="DY16" s="634">
        <f t="shared" si="33"/>
        <v>4.2741013407720941E-5</v>
      </c>
      <c r="DZ16" s="290">
        <f t="shared" si="34"/>
        <v>153.49195548503795</v>
      </c>
      <c r="EA16" s="649">
        <f t="shared" si="35"/>
        <v>10.392563000000001</v>
      </c>
      <c r="EB16" s="15"/>
      <c r="EC16" s="605"/>
      <c r="ED16" s="15"/>
      <c r="EE16" s="15"/>
      <c r="EF16" s="15"/>
      <c r="EG16" s="15"/>
      <c r="EH16" s="15"/>
      <c r="EI16" s="15"/>
      <c r="EJ16" s="15"/>
      <c r="EK16" s="605"/>
      <c r="EL16" s="15"/>
      <c r="EM16" s="636">
        <f>+EM15+1</f>
        <v>13</v>
      </c>
      <c r="EN16" s="654">
        <f t="shared" si="36"/>
        <v>13</v>
      </c>
      <c r="EO16" s="402" t="s">
        <v>378</v>
      </c>
      <c r="EP16" s="634">
        <f t="shared" si="37"/>
        <v>1.9089225981409973E-5</v>
      </c>
      <c r="EQ16" s="290">
        <f t="shared" si="38"/>
        <v>135.47749127977835</v>
      </c>
      <c r="ER16" s="634">
        <f t="shared" si="39"/>
        <v>3.275505495685155E-5</v>
      </c>
      <c r="ES16" s="290">
        <f t="shared" si="40"/>
        <v>38.325254300624863</v>
      </c>
      <c r="ET16" s="634">
        <f t="shared" si="41"/>
        <v>6.8715547728175071E-7</v>
      </c>
      <c r="EU16" s="290">
        <f t="shared" si="42"/>
        <v>2.0441337920157658</v>
      </c>
      <c r="EV16" s="290">
        <f t="shared" si="43"/>
        <v>175.84687937241898</v>
      </c>
      <c r="EW16" s="634">
        <f t="shared" si="44"/>
        <v>1.5642098620518101E-5</v>
      </c>
      <c r="EX16" s="649">
        <f t="shared" si="45"/>
        <v>11.90616</v>
      </c>
      <c r="EY16" s="15"/>
      <c r="EZ16" s="605"/>
      <c r="FA16" s="15"/>
      <c r="FB16" s="15"/>
      <c r="FC16" s="15"/>
      <c r="FD16" s="15"/>
      <c r="FE16" s="15"/>
      <c r="FF16" s="605"/>
      <c r="FG16" s="15"/>
      <c r="FH16" s="636">
        <f>+FH15+1</f>
        <v>13</v>
      </c>
      <c r="FI16" s="637">
        <f t="shared" si="46"/>
        <v>13</v>
      </c>
      <c r="FJ16" s="402" t="s">
        <v>378</v>
      </c>
      <c r="FK16" s="634">
        <f t="shared" si="47"/>
        <v>1.9089225981409973E-5</v>
      </c>
      <c r="FL16" s="290">
        <f t="shared" si="48"/>
        <v>378.56704784879685</v>
      </c>
      <c r="FM16" s="649">
        <f t="shared" si="49"/>
        <v>25.631844000000001</v>
      </c>
      <c r="FN16" s="15"/>
      <c r="FO16" s="605"/>
      <c r="FP16" s="15"/>
      <c r="FQ16" s="628">
        <v>13</v>
      </c>
      <c r="FR16" s="637">
        <v>13</v>
      </c>
      <c r="FS16" s="402" t="s">
        <v>378</v>
      </c>
      <c r="FT16" s="290">
        <f t="shared" si="50"/>
        <v>834.28525754596853</v>
      </c>
      <c r="FU16" s="290">
        <f t="shared" si="51"/>
        <v>200.08026325359802</v>
      </c>
      <c r="FV16" s="290">
        <f t="shared" si="52"/>
        <v>736.21471186504345</v>
      </c>
      <c r="FW16" s="290">
        <f t="shared" si="53"/>
        <v>88.988816914549773</v>
      </c>
      <c r="FX16" s="290">
        <f t="shared" si="54"/>
        <v>153.49195548503795</v>
      </c>
      <c r="FY16" s="290">
        <f t="shared" si="55"/>
        <v>175.84687937241898</v>
      </c>
      <c r="FZ16" s="290">
        <f t="shared" si="56"/>
        <v>378.56704784879685</v>
      </c>
      <c r="GA16" s="290">
        <f t="shared" si="57"/>
        <v>2567.4749322854136</v>
      </c>
      <c r="GB16" s="655">
        <f t="shared" si="58"/>
        <v>173.837413</v>
      </c>
      <c r="GC16" s="15"/>
      <c r="GD16" s="605"/>
      <c r="GE16" s="15"/>
      <c r="GF16" s="636">
        <f t="shared" si="89"/>
        <v>13</v>
      </c>
      <c r="GG16" s="637">
        <f t="shared" si="59"/>
        <v>13</v>
      </c>
      <c r="GH16" s="402" t="s">
        <v>378</v>
      </c>
      <c r="GI16" s="649">
        <f t="shared" si="60"/>
        <v>56.487403</v>
      </c>
      <c r="GJ16" s="649">
        <f t="shared" si="61"/>
        <v>13.546943000000001</v>
      </c>
      <c r="GK16" s="649">
        <f t="shared" si="62"/>
        <v>49.847287000000001</v>
      </c>
      <c r="GL16" s="649">
        <f t="shared" si="63"/>
        <v>6.0252140000000001</v>
      </c>
      <c r="GM16" s="649">
        <f t="shared" si="64"/>
        <v>10.392563000000001</v>
      </c>
      <c r="GN16" s="649">
        <f t="shared" si="65"/>
        <v>11.90616</v>
      </c>
      <c r="GO16" s="649">
        <f t="shared" si="66"/>
        <v>25.631844000000001</v>
      </c>
      <c r="GP16" s="649">
        <f t="shared" si="67"/>
        <v>173.837413</v>
      </c>
      <c r="GQ16" s="845">
        <f t="shared" si="90"/>
        <v>1476.9403731883951</v>
      </c>
      <c r="GR16" s="616"/>
      <c r="GS16" s="605"/>
      <c r="GT16" s="15"/>
      <c r="GU16" s="628">
        <f t="shared" si="91"/>
        <v>13</v>
      </c>
      <c r="GV16" s="637">
        <f t="shared" si="68"/>
        <v>13</v>
      </c>
      <c r="GW16" s="402" t="s">
        <v>378</v>
      </c>
      <c r="GX16" s="635" t="s">
        <v>355</v>
      </c>
      <c r="GY16" s="290">
        <f t="shared" si="69"/>
        <v>2567.4749322854136</v>
      </c>
      <c r="GZ16" s="633">
        <f t="shared" si="70"/>
        <v>1476.9403731883951</v>
      </c>
      <c r="HA16" s="649">
        <f t="shared" si="92"/>
        <v>173.837413</v>
      </c>
      <c r="HB16" s="290">
        <f t="shared" si="71"/>
        <v>2567.4749363032515</v>
      </c>
      <c r="HC16" s="656">
        <f t="shared" si="72"/>
        <v>4.0178379094868433E-6</v>
      </c>
      <c r="HD16" s="657"/>
      <c r="HE16" s="605"/>
      <c r="HF16" s="15"/>
      <c r="HG16" s="657"/>
      <c r="HH16" s="657"/>
      <c r="HI16" s="657"/>
      <c r="HJ16" s="657"/>
      <c r="HK16" s="657"/>
      <c r="HL16" s="657"/>
      <c r="HM16" s="657"/>
      <c r="HN16" s="605"/>
      <c r="HO16" s="15"/>
      <c r="HP16" s="636">
        <f t="shared" si="122"/>
        <v>13</v>
      </c>
      <c r="HQ16" s="660">
        <f t="shared" si="73"/>
        <v>13</v>
      </c>
      <c r="HR16" s="402" t="s">
        <v>378</v>
      </c>
      <c r="HS16" s="845">
        <f t="shared" si="93"/>
        <v>1476.9403731883951</v>
      </c>
      <c r="HT16" s="661">
        <f t="shared" si="94"/>
        <v>173.837413</v>
      </c>
      <c r="HU16" s="661">
        <v>139.474243</v>
      </c>
      <c r="HV16" s="630">
        <f t="shared" si="95"/>
        <v>0.24637645819665788</v>
      </c>
      <c r="HW16" s="661">
        <f t="shared" si="96"/>
        <v>34.363169999999997</v>
      </c>
      <c r="HX16" s="631">
        <v>10</v>
      </c>
      <c r="HY16" s="15"/>
      <c r="HZ16" s="60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605"/>
      <c r="IN16" s="15"/>
      <c r="IO16" s="636">
        <v>13</v>
      </c>
      <c r="IP16" s="660">
        <v>13</v>
      </c>
      <c r="IQ16" s="402" t="s">
        <v>378</v>
      </c>
      <c r="IR16" s="667">
        <f t="shared" si="97"/>
        <v>2567.4749322854136</v>
      </c>
      <c r="IS16" s="668">
        <f t="shared" si="97"/>
        <v>1476.9403731883951</v>
      </c>
      <c r="IT16" s="669">
        <f t="shared" si="97"/>
        <v>173.837413</v>
      </c>
      <c r="IU16" s="633">
        <f t="shared" si="98"/>
        <v>224.75383363100568</v>
      </c>
      <c r="IV16" s="633">
        <f t="shared" si="99"/>
        <v>1252.1865395573896</v>
      </c>
      <c r="IW16" s="667">
        <f t="shared" si="100"/>
        <v>3.3713075044650851</v>
      </c>
      <c r="IX16" s="667">
        <f t="shared" si="101"/>
        <v>2564.1036247809484</v>
      </c>
      <c r="IY16" s="670">
        <f t="shared" si="102"/>
        <v>173.60914978887081</v>
      </c>
      <c r="IZ16" s="670">
        <f t="shared" si="103"/>
        <v>175.10914978887081</v>
      </c>
      <c r="JA16" s="667">
        <f t="shared" si="104"/>
        <v>2567.4749322854136</v>
      </c>
      <c r="JB16" s="655">
        <f t="shared" si="105"/>
        <v>0.2282632111291889</v>
      </c>
      <c r="JC16" s="15"/>
      <c r="JD16" s="605"/>
      <c r="JE16" s="15"/>
      <c r="JF16" s="636">
        <f t="shared" si="123"/>
        <v>13</v>
      </c>
      <c r="JG16" s="660">
        <f t="shared" si="74"/>
        <v>13</v>
      </c>
      <c r="JH16" s="402" t="s">
        <v>378</v>
      </c>
      <c r="JI16" s="845">
        <f t="shared" si="106"/>
        <v>1476.9403731883951</v>
      </c>
      <c r="JJ16" s="661">
        <f t="shared" si="107"/>
        <v>173.60914978887081</v>
      </c>
      <c r="JK16" s="661">
        <v>139.24</v>
      </c>
      <c r="JL16" s="630">
        <f t="shared" si="125"/>
        <v>0.24683388242509907</v>
      </c>
      <c r="JM16" s="661">
        <f t="shared" si="109"/>
        <v>34.3691497888708</v>
      </c>
      <c r="JN16" s="631">
        <v>10</v>
      </c>
      <c r="JO16" s="15"/>
      <c r="JP16" s="15"/>
      <c r="JQ16" s="605"/>
      <c r="JR16" s="15"/>
      <c r="JS16" s="845">
        <v>1441</v>
      </c>
      <c r="JT16" s="661">
        <v>174.53606209246701</v>
      </c>
      <c r="JU16" s="850">
        <f t="shared" si="110"/>
        <v>-35.940373188395142</v>
      </c>
      <c r="JV16" s="851">
        <f t="shared" si="111"/>
        <v>-0.92691230359619681</v>
      </c>
    </row>
    <row r="17" spans="1:282" x14ac:dyDescent="0.3">
      <c r="A17" s="15"/>
      <c r="B17" s="15"/>
      <c r="C17" s="15"/>
      <c r="D17" s="15"/>
      <c r="E17" s="15"/>
      <c r="F17" s="15"/>
      <c r="G17" s="605"/>
      <c r="H17" s="15"/>
      <c r="I17" s="247">
        <f>+I16+1</f>
        <v>14</v>
      </c>
      <c r="J17" s="674">
        <f t="shared" si="1"/>
        <v>14</v>
      </c>
      <c r="K17" s="15" t="s">
        <v>379</v>
      </c>
      <c r="L17" s="842">
        <v>5095797</v>
      </c>
      <c r="M17" s="564">
        <f t="shared" si="2"/>
        <v>2.370850498254513E-3</v>
      </c>
      <c r="N17" s="365">
        <v>1212</v>
      </c>
      <c r="O17" s="365">
        <f t="shared" si="75"/>
        <v>4204.4529702970294</v>
      </c>
      <c r="P17" s="564">
        <f t="shared" si="3"/>
        <v>2.5399071227177367E-3</v>
      </c>
      <c r="Q17" s="231" t="s">
        <v>360</v>
      </c>
      <c r="R17" s="15"/>
      <c r="S17" s="605"/>
      <c r="T17" s="15"/>
      <c r="U17" s="593">
        <f t="shared" si="113"/>
        <v>14</v>
      </c>
      <c r="V17" s="675">
        <f t="shared" si="4"/>
        <v>14</v>
      </c>
      <c r="W17" s="15" t="s">
        <v>379</v>
      </c>
      <c r="X17" s="270">
        <f t="shared" si="76"/>
        <v>359094.85042596201</v>
      </c>
      <c r="Y17" s="564">
        <f t="shared" si="5"/>
        <v>3.4051838127594132E-3</v>
      </c>
      <c r="Z17" s="15"/>
      <c r="AA17" s="605"/>
      <c r="AB17" s="15"/>
      <c r="AC17" s="593">
        <f>+AC16+1</f>
        <v>14</v>
      </c>
      <c r="AD17" s="74">
        <v>14</v>
      </c>
      <c r="AE17" s="258" t="s">
        <v>379</v>
      </c>
      <c r="AF17" s="280">
        <v>5.35</v>
      </c>
      <c r="AG17" s="15"/>
      <c r="AH17" s="605"/>
      <c r="AI17" s="15"/>
      <c r="AJ17" s="15"/>
      <c r="AK17" s="15"/>
      <c r="AL17" s="15"/>
      <c r="AM17" s="15"/>
      <c r="AN17" s="605"/>
      <c r="AO17" s="15"/>
      <c r="AP17" s="593">
        <f t="shared" si="78"/>
        <v>14</v>
      </c>
      <c r="AQ17" s="678">
        <f t="shared" si="6"/>
        <v>14</v>
      </c>
      <c r="AR17" s="15" t="s">
        <v>379</v>
      </c>
      <c r="AS17" s="15">
        <f t="shared" si="7"/>
        <v>5.35</v>
      </c>
      <c r="AT17" s="845">
        <f t="shared" si="79"/>
        <v>5095797</v>
      </c>
      <c r="AU17" s="679">
        <f t="shared" si="115"/>
        <v>7572.9205416666664</v>
      </c>
      <c r="AV17" s="680">
        <f t="shared" si="8"/>
        <v>8117.5634129787986</v>
      </c>
      <c r="AW17" s="681">
        <f t="shared" si="9"/>
        <v>25.348837012152579</v>
      </c>
      <c r="AX17" s="270">
        <f t="shared" si="124"/>
        <v>205770.79189141258</v>
      </c>
      <c r="AY17" s="564">
        <f t="shared" si="80"/>
        <v>4.0575306023544503E-3</v>
      </c>
      <c r="AZ17" s="682">
        <f t="shared" si="10"/>
        <v>4.038049</v>
      </c>
      <c r="BA17" s="15"/>
      <c r="BB17" s="605"/>
      <c r="BC17" s="15"/>
      <c r="BD17" s="15"/>
      <c r="BE17" s="15"/>
      <c r="BF17" s="15"/>
      <c r="BG17" s="15"/>
      <c r="BH17" s="15"/>
      <c r="BI17" s="605"/>
      <c r="BJ17" s="15"/>
      <c r="BK17" s="247">
        <f t="shared" si="116"/>
        <v>14</v>
      </c>
      <c r="BL17" s="231">
        <f t="shared" si="11"/>
        <v>14</v>
      </c>
      <c r="BM17" s="15" t="s">
        <v>379</v>
      </c>
      <c r="BN17" s="564">
        <f t="shared" si="81"/>
        <v>4.0575306023544503E-3</v>
      </c>
      <c r="BO17" s="270">
        <f t="shared" si="82"/>
        <v>47369.810501617656</v>
      </c>
      <c r="BP17" s="564">
        <f t="shared" si="83"/>
        <v>2.370850498254513E-3</v>
      </c>
      <c r="BQ17" s="270">
        <f t="shared" si="84"/>
        <v>27678.593173102432</v>
      </c>
      <c r="BR17" s="685">
        <f t="shared" si="12"/>
        <v>75048.403674720088</v>
      </c>
      <c r="BS17" s="682">
        <f t="shared" si="13"/>
        <v>1.4727509999999999</v>
      </c>
      <c r="BT17" s="15"/>
      <c r="BU17" s="605"/>
      <c r="BV17" s="10"/>
      <c r="BW17" s="191"/>
      <c r="BX17" s="191"/>
      <c r="BY17" s="191"/>
      <c r="BZ17" s="191"/>
      <c r="CA17" s="191"/>
      <c r="CB17" s="191"/>
      <c r="CC17" s="191"/>
      <c r="CD17" s="191"/>
      <c r="CE17" s="15"/>
      <c r="CF17" s="605"/>
      <c r="CG17" s="15"/>
      <c r="CH17" s="247">
        <f t="shared" si="117"/>
        <v>14</v>
      </c>
      <c r="CI17" s="74">
        <f t="shared" si="15"/>
        <v>14</v>
      </c>
      <c r="CJ17" s="15" t="s">
        <v>379</v>
      </c>
      <c r="CK17" s="254">
        <f t="shared" si="16"/>
        <v>2.370850498254513E-3</v>
      </c>
      <c r="CL17" s="256">
        <f t="shared" si="17"/>
        <v>12653.604026986282</v>
      </c>
      <c r="CM17" s="254">
        <f t="shared" si="18"/>
        <v>2.5399071227177367E-3</v>
      </c>
      <c r="CN17" s="256">
        <f t="shared" si="19"/>
        <v>43532.004528669568</v>
      </c>
      <c r="CO17" s="256">
        <f t="shared" si="20"/>
        <v>56185.608555655854</v>
      </c>
      <c r="CP17" s="254">
        <f t="shared" si="21"/>
        <v>2.4997635422993499E-3</v>
      </c>
      <c r="CQ17" s="252">
        <f t="shared" si="22"/>
        <v>1.102587</v>
      </c>
      <c r="CR17" s="15"/>
      <c r="CS17" s="60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0"/>
      <c r="DE17" s="605"/>
      <c r="DF17" s="15"/>
      <c r="DG17" s="593">
        <f t="shared" si="118"/>
        <v>14</v>
      </c>
      <c r="DH17" s="689">
        <f t="shared" si="24"/>
        <v>14</v>
      </c>
      <c r="DI17" s="15" t="s">
        <v>379</v>
      </c>
      <c r="DJ17" s="254">
        <f t="shared" si="25"/>
        <v>2.4997635422993499E-3</v>
      </c>
      <c r="DK17" s="256">
        <f t="shared" si="86"/>
        <v>144.43176603116976</v>
      </c>
      <c r="DL17" s="254">
        <f t="shared" si="26"/>
        <v>2.5399071227177367E-3</v>
      </c>
      <c r="DM17" s="256">
        <f t="shared" si="27"/>
        <v>5041.6987116165728</v>
      </c>
      <c r="DN17" s="254">
        <f t="shared" si="28"/>
        <v>2.370850498254513E-3</v>
      </c>
      <c r="DO17" s="256">
        <f t="shared" si="29"/>
        <v>7782.5759252613079</v>
      </c>
      <c r="DP17" s="256">
        <f t="shared" si="87"/>
        <v>12968.706402909051</v>
      </c>
      <c r="DQ17" s="254">
        <f t="shared" si="30"/>
        <v>2.4352636631412962E-3</v>
      </c>
      <c r="DR17" s="252">
        <f t="shared" si="31"/>
        <v>0.254498</v>
      </c>
      <c r="DS17" s="15"/>
      <c r="DT17" s="605"/>
      <c r="DU17" s="15"/>
      <c r="DV17" s="593">
        <f t="shared" si="119"/>
        <v>14</v>
      </c>
      <c r="DW17" s="689">
        <f t="shared" si="32"/>
        <v>14</v>
      </c>
      <c r="DX17" s="15" t="s">
        <v>379</v>
      </c>
      <c r="DY17" s="254">
        <f t="shared" si="33"/>
        <v>2.5399071227177367E-3</v>
      </c>
      <c r="DZ17" s="256">
        <f t="shared" si="34"/>
        <v>9121.3399012643986</v>
      </c>
      <c r="EA17" s="252">
        <f t="shared" si="35"/>
        <v>0.17899699999999999</v>
      </c>
      <c r="EB17" s="15"/>
      <c r="EC17" s="605"/>
      <c r="ED17" s="15"/>
      <c r="EE17" s="15"/>
      <c r="EF17" s="15"/>
      <c r="EG17" s="15"/>
      <c r="EH17" s="15"/>
      <c r="EI17" s="15"/>
      <c r="EJ17" s="15"/>
      <c r="EK17" s="605"/>
      <c r="EL17" s="15"/>
      <c r="EM17" s="593">
        <f t="shared" si="120"/>
        <v>14</v>
      </c>
      <c r="EN17" s="689">
        <f t="shared" si="36"/>
        <v>14</v>
      </c>
      <c r="EO17" s="15" t="s">
        <v>379</v>
      </c>
      <c r="EP17" s="254">
        <f t="shared" si="37"/>
        <v>3.4051838127594132E-3</v>
      </c>
      <c r="EQ17" s="256">
        <f t="shared" si="38"/>
        <v>24166.81329816188</v>
      </c>
      <c r="ER17" s="254">
        <f t="shared" si="39"/>
        <v>2.4997635422993499E-3</v>
      </c>
      <c r="ES17" s="256">
        <f t="shared" si="40"/>
        <v>2924.8637676308813</v>
      </c>
      <c r="ET17" s="254">
        <f t="shared" si="41"/>
        <v>2.370850498254513E-3</v>
      </c>
      <c r="EU17" s="256">
        <f t="shared" si="42"/>
        <v>7052.7497480928159</v>
      </c>
      <c r="EV17" s="256">
        <f t="shared" si="43"/>
        <v>34144.426813885577</v>
      </c>
      <c r="EW17" s="254">
        <f t="shared" si="44"/>
        <v>3.0372474818431794E-3</v>
      </c>
      <c r="EX17" s="252">
        <f t="shared" si="45"/>
        <v>0.67005099999999995</v>
      </c>
      <c r="EY17" s="15"/>
      <c r="EZ17" s="605"/>
      <c r="FA17" s="15"/>
      <c r="FB17" s="15"/>
      <c r="FC17" s="15"/>
      <c r="FD17" s="15"/>
      <c r="FE17" s="15"/>
      <c r="FF17" s="605"/>
      <c r="FG17" s="15"/>
      <c r="FH17" s="593">
        <f t="shared" si="121"/>
        <v>14</v>
      </c>
      <c r="FI17" s="675">
        <f t="shared" si="46"/>
        <v>14</v>
      </c>
      <c r="FJ17" s="15" t="s">
        <v>379</v>
      </c>
      <c r="FK17" s="254">
        <f t="shared" si="47"/>
        <v>3.4051838127594132E-3</v>
      </c>
      <c r="FL17" s="256">
        <f t="shared" si="48"/>
        <v>67529.735602387489</v>
      </c>
      <c r="FM17" s="252">
        <f t="shared" si="49"/>
        <v>1.325205</v>
      </c>
      <c r="FN17" s="15"/>
      <c r="FO17" s="605"/>
      <c r="FP17" s="15"/>
      <c r="FQ17" s="247">
        <v>14</v>
      </c>
      <c r="FR17" s="675">
        <v>14</v>
      </c>
      <c r="FS17" s="15" t="s">
        <v>379</v>
      </c>
      <c r="FT17" s="256">
        <f t="shared" si="50"/>
        <v>205770.79189141258</v>
      </c>
      <c r="FU17" s="256">
        <f t="shared" si="51"/>
        <v>75048.403674720088</v>
      </c>
      <c r="FV17" s="256">
        <f t="shared" si="52"/>
        <v>56185.608555655854</v>
      </c>
      <c r="FW17" s="256">
        <f t="shared" si="53"/>
        <v>12968.706402909051</v>
      </c>
      <c r="FX17" s="256">
        <f t="shared" si="54"/>
        <v>9121.3399012643986</v>
      </c>
      <c r="FY17" s="256">
        <f t="shared" si="55"/>
        <v>34144.426813885577</v>
      </c>
      <c r="FZ17" s="256">
        <f t="shared" si="56"/>
        <v>67529.735602387489</v>
      </c>
      <c r="GA17" s="256">
        <f t="shared" si="57"/>
        <v>460769.01284223504</v>
      </c>
      <c r="GB17" s="325">
        <f t="shared" si="58"/>
        <v>9.0421379999999996</v>
      </c>
      <c r="GC17" s="15"/>
      <c r="GD17" s="605"/>
      <c r="GE17" s="15"/>
      <c r="GF17" s="593">
        <f t="shared" si="89"/>
        <v>14</v>
      </c>
      <c r="GG17" s="675">
        <f t="shared" si="59"/>
        <v>14</v>
      </c>
      <c r="GH17" s="15" t="s">
        <v>379</v>
      </c>
      <c r="GI17" s="252">
        <f t="shared" si="60"/>
        <v>4.038049</v>
      </c>
      <c r="GJ17" s="252">
        <f t="shared" si="61"/>
        <v>1.4727509999999999</v>
      </c>
      <c r="GK17" s="252">
        <f t="shared" si="62"/>
        <v>1.102587</v>
      </c>
      <c r="GL17" s="252">
        <f t="shared" si="63"/>
        <v>0.254498</v>
      </c>
      <c r="GM17" s="252">
        <f t="shared" si="64"/>
        <v>0.17899699999999999</v>
      </c>
      <c r="GN17" s="252">
        <f t="shared" si="65"/>
        <v>0.67005099999999995</v>
      </c>
      <c r="GO17" s="252">
        <f t="shared" si="66"/>
        <v>1.325205</v>
      </c>
      <c r="GP17" s="252">
        <f t="shared" si="67"/>
        <v>9.0421379999999996</v>
      </c>
      <c r="GQ17" s="845">
        <f t="shared" si="90"/>
        <v>5095797</v>
      </c>
      <c r="GR17" s="616"/>
      <c r="GS17" s="605"/>
      <c r="GT17" s="15"/>
      <c r="GU17" s="247">
        <f t="shared" si="91"/>
        <v>14</v>
      </c>
      <c r="GV17" s="675">
        <f t="shared" si="68"/>
        <v>14</v>
      </c>
      <c r="GW17" s="15" t="s">
        <v>379</v>
      </c>
      <c r="GX17" s="231" t="s">
        <v>360</v>
      </c>
      <c r="GY17" s="270">
        <f t="shared" si="69"/>
        <v>460769.01284223504</v>
      </c>
      <c r="GZ17" s="365">
        <f t="shared" si="70"/>
        <v>5095797</v>
      </c>
      <c r="HA17" s="252">
        <f t="shared" si="92"/>
        <v>9.0421379999999996</v>
      </c>
      <c r="HB17" s="256">
        <f t="shared" si="71"/>
        <v>460768.99693985999</v>
      </c>
      <c r="HC17" s="657">
        <f t="shared" si="72"/>
        <v>-1.5902375045698136E-2</v>
      </c>
      <c r="HD17" s="657"/>
      <c r="HE17" s="605"/>
      <c r="HF17" s="15"/>
      <c r="HG17" s="657"/>
      <c r="HH17" s="657"/>
      <c r="HI17" s="657"/>
      <c r="HJ17" s="657"/>
      <c r="HK17" s="657"/>
      <c r="HL17" s="657"/>
      <c r="HM17" s="657"/>
      <c r="HN17" s="605"/>
      <c r="HO17" s="15"/>
      <c r="HP17" s="593">
        <f>+HP16+1</f>
        <v>14</v>
      </c>
      <c r="HQ17" s="694">
        <f t="shared" si="73"/>
        <v>14</v>
      </c>
      <c r="HR17" s="15" t="s">
        <v>379</v>
      </c>
      <c r="HS17" s="845">
        <f t="shared" si="93"/>
        <v>5095797</v>
      </c>
      <c r="HT17" s="695">
        <f t="shared" si="94"/>
        <v>9.0421379999999996</v>
      </c>
      <c r="HU17" s="695">
        <v>6.8481969999999999</v>
      </c>
      <c r="HV17" s="672">
        <f t="shared" si="95"/>
        <v>0.32036768217970368</v>
      </c>
      <c r="HW17" s="695">
        <f t="shared" si="96"/>
        <v>2.1939409999999997</v>
      </c>
      <c r="HX17" s="673">
        <v>10</v>
      </c>
      <c r="HY17" s="15"/>
      <c r="HZ17" s="60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605"/>
      <c r="IN17" s="15"/>
      <c r="IO17" s="593">
        <v>14</v>
      </c>
      <c r="IP17" s="694">
        <v>14</v>
      </c>
      <c r="IQ17" s="15" t="s">
        <v>379</v>
      </c>
      <c r="IR17" s="696">
        <f t="shared" si="97"/>
        <v>460769.01284223504</v>
      </c>
      <c r="IS17" s="697">
        <f t="shared" si="97"/>
        <v>5095797</v>
      </c>
      <c r="IT17" s="698">
        <f t="shared" si="97"/>
        <v>9.0421379999999996</v>
      </c>
      <c r="IU17" s="365">
        <v>0</v>
      </c>
      <c r="IV17" s="365">
        <f t="shared" si="99"/>
        <v>5095797</v>
      </c>
      <c r="IW17" s="696">
        <f t="shared" si="100"/>
        <v>0</v>
      </c>
      <c r="IX17" s="696">
        <f t="shared" si="101"/>
        <v>460769.01284223504</v>
      </c>
      <c r="IY17" s="556">
        <f>IT17</f>
        <v>9.0421379999999996</v>
      </c>
      <c r="IZ17" s="699">
        <f t="shared" ref="IZ17" si="126">IY17</f>
        <v>9.0421379999999996</v>
      </c>
      <c r="JA17" s="696">
        <f t="shared" si="104"/>
        <v>460768.99693985999</v>
      </c>
      <c r="JB17" s="700">
        <f t="shared" si="105"/>
        <v>0</v>
      </c>
      <c r="JC17" s="15"/>
      <c r="JD17" s="605"/>
      <c r="JE17" s="15"/>
      <c r="JF17" s="593">
        <f>+JF16+1</f>
        <v>14</v>
      </c>
      <c r="JG17" s="694">
        <f t="shared" si="74"/>
        <v>14</v>
      </c>
      <c r="JH17" s="15" t="s">
        <v>379</v>
      </c>
      <c r="JI17" s="845">
        <f t="shared" si="106"/>
        <v>5095797</v>
      </c>
      <c r="JJ17" s="695">
        <f t="shared" si="107"/>
        <v>9.0421379999999996</v>
      </c>
      <c r="JK17" s="695">
        <v>6.8479999999999999</v>
      </c>
      <c r="JL17" s="672">
        <f t="shared" si="125"/>
        <v>0.32040566588785047</v>
      </c>
      <c r="JM17" s="695">
        <f t="shared" si="109"/>
        <v>2.1941379999999997</v>
      </c>
      <c r="JN17" s="673">
        <v>10</v>
      </c>
      <c r="JO17" s="15"/>
      <c r="JP17" s="15"/>
      <c r="JQ17" s="605"/>
      <c r="JR17" s="15"/>
      <c r="JS17" s="845">
        <v>4724676</v>
      </c>
      <c r="JT17" s="695">
        <v>9.0832080000000008</v>
      </c>
      <c r="JU17" s="850">
        <f t="shared" si="110"/>
        <v>-371121</v>
      </c>
      <c r="JV17" s="851">
        <f t="shared" si="111"/>
        <v>-4.1070000000001272E-2</v>
      </c>
    </row>
    <row r="18" spans="1:282" x14ac:dyDescent="0.3">
      <c r="A18" s="15"/>
      <c r="B18" s="15"/>
      <c r="C18" s="15"/>
      <c r="D18" s="15"/>
      <c r="E18" s="15"/>
      <c r="F18" s="15"/>
      <c r="G18" s="605"/>
      <c r="H18" s="15"/>
      <c r="I18" s="628">
        <f t="shared" si="112"/>
        <v>15</v>
      </c>
      <c r="J18" s="632">
        <f t="shared" si="1"/>
        <v>15</v>
      </c>
      <c r="K18" s="402" t="s">
        <v>380</v>
      </c>
      <c r="L18" s="842">
        <v>94186794.073861256</v>
      </c>
      <c r="M18" s="634">
        <f t="shared" si="2"/>
        <v>4.3820977888053468E-2</v>
      </c>
      <c r="N18" s="633">
        <v>1706.6844413665742</v>
      </c>
      <c r="O18" s="633">
        <f t="shared" si="75"/>
        <v>55186.99988759734</v>
      </c>
      <c r="P18" s="634">
        <f t="shared" si="3"/>
        <v>3.3338428348748762E-2</v>
      </c>
      <c r="Q18" s="635" t="s">
        <v>355</v>
      </c>
      <c r="R18" s="15"/>
      <c r="S18" s="605"/>
      <c r="T18" s="15"/>
      <c r="U18" s="636">
        <f t="shared" si="113"/>
        <v>15</v>
      </c>
      <c r="V18" s="637">
        <f t="shared" si="4"/>
        <v>15</v>
      </c>
      <c r="W18" s="402" t="s">
        <v>380</v>
      </c>
      <c r="X18" s="290">
        <f t="shared" si="76"/>
        <v>4963237.0080367792</v>
      </c>
      <c r="Y18" s="634">
        <f t="shared" si="5"/>
        <v>4.7064819499938466E-2</v>
      </c>
      <c r="Z18" s="15"/>
      <c r="AA18" s="605"/>
      <c r="AB18" s="15"/>
      <c r="AC18" s="636">
        <f t="shared" si="114"/>
        <v>15</v>
      </c>
      <c r="AD18" s="638">
        <v>15</v>
      </c>
      <c r="AE18" s="639" t="s">
        <v>380</v>
      </c>
      <c r="AF18" s="640">
        <v>3.79</v>
      </c>
      <c r="AG18" s="15"/>
      <c r="AH18" s="605"/>
      <c r="AI18" s="15"/>
      <c r="AJ18" s="15"/>
      <c r="AK18" s="15"/>
      <c r="AL18" s="15"/>
      <c r="AM18" s="15"/>
      <c r="AN18" s="605"/>
      <c r="AO18" s="15"/>
      <c r="AP18" s="636">
        <f t="shared" si="78"/>
        <v>15</v>
      </c>
      <c r="AQ18" s="645">
        <f t="shared" si="6"/>
        <v>15</v>
      </c>
      <c r="AR18" s="402" t="s">
        <v>380</v>
      </c>
      <c r="AS18" s="402">
        <f t="shared" si="7"/>
        <v>3.79</v>
      </c>
      <c r="AT18" s="845">
        <f t="shared" si="79"/>
        <v>94186794.073861256</v>
      </c>
      <c r="AU18" s="646">
        <f t="shared" si="115"/>
        <v>99157.763761092821</v>
      </c>
      <c r="AV18" s="647">
        <f t="shared" si="8"/>
        <v>106289.16952067921</v>
      </c>
      <c r="AW18" s="648">
        <f t="shared" si="9"/>
        <v>25.348837012152579</v>
      </c>
      <c r="AX18" s="290">
        <f>AV18*AW18</f>
        <v>2694306.834336753</v>
      </c>
      <c r="AY18" s="634">
        <f t="shared" si="80"/>
        <v>5.312820314276271E-2</v>
      </c>
      <c r="AZ18" s="649">
        <f t="shared" si="10"/>
        <v>2.8605990000000001</v>
      </c>
      <c r="BA18" s="15"/>
      <c r="BB18" s="605"/>
      <c r="BC18" s="15"/>
      <c r="BD18" s="15"/>
      <c r="BE18" s="15"/>
      <c r="BF18" s="15"/>
      <c r="BG18" s="15"/>
      <c r="BH18" s="15"/>
      <c r="BI18" s="605"/>
      <c r="BJ18" s="15"/>
      <c r="BK18" s="628">
        <f t="shared" si="116"/>
        <v>15</v>
      </c>
      <c r="BL18" s="635">
        <f t="shared" si="11"/>
        <v>15</v>
      </c>
      <c r="BM18" s="402" t="s">
        <v>380</v>
      </c>
      <c r="BN18" s="634">
        <f t="shared" si="81"/>
        <v>5.312820314276271E-2</v>
      </c>
      <c r="BO18" s="290">
        <f t="shared" si="82"/>
        <v>620247.42677326337</v>
      </c>
      <c r="BP18" s="634">
        <f t="shared" si="83"/>
        <v>4.3820977888053468E-2</v>
      </c>
      <c r="BQ18" s="290">
        <f t="shared" si="84"/>
        <v>511589.83677120204</v>
      </c>
      <c r="BR18" s="650">
        <f t="shared" si="12"/>
        <v>1131837.2635444654</v>
      </c>
      <c r="BS18" s="649">
        <f t="shared" si="13"/>
        <v>1.201694</v>
      </c>
      <c r="BT18" s="15"/>
      <c r="BU18" s="605"/>
      <c r="BV18" s="10"/>
      <c r="BW18" s="191"/>
      <c r="BX18" s="191"/>
      <c r="BY18" s="191"/>
      <c r="BZ18" s="191"/>
      <c r="CA18" s="191"/>
      <c r="CB18" s="191"/>
      <c r="CC18" s="191"/>
      <c r="CD18" s="191"/>
      <c r="CE18" s="15"/>
      <c r="CF18" s="605"/>
      <c r="CG18" s="15"/>
      <c r="CH18" s="628">
        <f t="shared" si="117"/>
        <v>15</v>
      </c>
      <c r="CI18" s="638">
        <f t="shared" si="15"/>
        <v>15</v>
      </c>
      <c r="CJ18" s="402" t="s">
        <v>380</v>
      </c>
      <c r="CK18" s="634">
        <f t="shared" si="16"/>
        <v>4.3820977888053468E-2</v>
      </c>
      <c r="CL18" s="290">
        <f t="shared" si="17"/>
        <v>233879.48868095389</v>
      </c>
      <c r="CM18" s="634">
        <f t="shared" si="18"/>
        <v>3.3338428348748762E-2</v>
      </c>
      <c r="CN18" s="290">
        <f t="shared" si="19"/>
        <v>571394.36354804877</v>
      </c>
      <c r="CO18" s="290">
        <f t="shared" si="20"/>
        <v>805273.85222900263</v>
      </c>
      <c r="CP18" s="634">
        <f t="shared" si="21"/>
        <v>3.5827577009778233E-2</v>
      </c>
      <c r="CQ18" s="649">
        <f t="shared" si="22"/>
        <v>0.85497500000000004</v>
      </c>
      <c r="CR18" s="15"/>
      <c r="CS18" s="60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0"/>
      <c r="DE18" s="605"/>
      <c r="DF18" s="15"/>
      <c r="DG18" s="636">
        <f t="shared" si="118"/>
        <v>15</v>
      </c>
      <c r="DH18" s="654">
        <f t="shared" si="24"/>
        <v>15</v>
      </c>
      <c r="DI18" s="402" t="s">
        <v>380</v>
      </c>
      <c r="DJ18" s="634">
        <f t="shared" si="25"/>
        <v>3.5827577009778233E-2</v>
      </c>
      <c r="DK18" s="290">
        <f t="shared" si="86"/>
        <v>2070.0518799391052</v>
      </c>
      <c r="DL18" s="634">
        <f t="shared" si="26"/>
        <v>3.3338428348748762E-2</v>
      </c>
      <c r="DM18" s="290">
        <f t="shared" si="27"/>
        <v>66176.558091367362</v>
      </c>
      <c r="DN18" s="634">
        <f t="shared" si="28"/>
        <v>4.3820977888053468E-2</v>
      </c>
      <c r="DO18" s="290">
        <f t="shared" si="29"/>
        <v>143847.15011935859</v>
      </c>
      <c r="DP18" s="290">
        <f t="shared" si="87"/>
        <v>212093.76009066505</v>
      </c>
      <c r="DQ18" s="634">
        <f t="shared" si="30"/>
        <v>3.9826965857747046E-2</v>
      </c>
      <c r="DR18" s="649">
        <f t="shared" si="31"/>
        <v>0.225184</v>
      </c>
      <c r="DS18" s="15"/>
      <c r="DT18" s="605"/>
      <c r="DU18" s="15"/>
      <c r="DV18" s="636">
        <f t="shared" si="119"/>
        <v>15</v>
      </c>
      <c r="DW18" s="654">
        <f t="shared" si="32"/>
        <v>15</v>
      </c>
      <c r="DX18" s="402" t="s">
        <v>380</v>
      </c>
      <c r="DY18" s="634">
        <f t="shared" si="33"/>
        <v>3.3338428348748762E-2</v>
      </c>
      <c r="DZ18" s="290">
        <f t="shared" si="34"/>
        <v>119725.29783589269</v>
      </c>
      <c r="EA18" s="649">
        <f t="shared" si="35"/>
        <v>0.12711500000000001</v>
      </c>
      <c r="EB18" s="15"/>
      <c r="EC18" s="605"/>
      <c r="ED18" s="15"/>
      <c r="EE18" s="15"/>
      <c r="EF18" s="15"/>
      <c r="EG18" s="15"/>
      <c r="EH18" s="15"/>
      <c r="EI18" s="15"/>
      <c r="EJ18" s="15"/>
      <c r="EK18" s="605"/>
      <c r="EL18" s="15"/>
      <c r="EM18" s="636">
        <f t="shared" si="120"/>
        <v>15</v>
      </c>
      <c r="EN18" s="654">
        <f t="shared" si="36"/>
        <v>15</v>
      </c>
      <c r="EO18" s="402" t="s">
        <v>380</v>
      </c>
      <c r="EP18" s="634">
        <f t="shared" si="37"/>
        <v>4.7064819499938466E-2</v>
      </c>
      <c r="EQ18" s="290">
        <f t="shared" si="38"/>
        <v>334022.11695732118</v>
      </c>
      <c r="ER18" s="634">
        <f t="shared" si="39"/>
        <v>3.5827577009778233E-2</v>
      </c>
      <c r="ES18" s="290">
        <f t="shared" si="40"/>
        <v>41920.277700152437</v>
      </c>
      <c r="ET18" s="634">
        <f t="shared" si="41"/>
        <v>4.3820977888053468E-2</v>
      </c>
      <c r="EU18" s="290">
        <f t="shared" si="42"/>
        <v>130357.60415457973</v>
      </c>
      <c r="EV18" s="290">
        <f t="shared" si="43"/>
        <v>506299.99881205335</v>
      </c>
      <c r="EW18" s="634">
        <f t="shared" si="44"/>
        <v>4.5036878341262729E-2</v>
      </c>
      <c r="EX18" s="649">
        <f t="shared" si="45"/>
        <v>0.53754900000000005</v>
      </c>
      <c r="EY18" s="15"/>
      <c r="EZ18" s="605"/>
      <c r="FA18" s="15"/>
      <c r="FB18" s="15"/>
      <c r="FC18" s="15"/>
      <c r="FD18" s="15"/>
      <c r="FE18" s="15"/>
      <c r="FF18" s="605"/>
      <c r="FG18" s="15"/>
      <c r="FH18" s="636">
        <f t="shared" si="121"/>
        <v>15</v>
      </c>
      <c r="FI18" s="637">
        <f t="shared" si="46"/>
        <v>15</v>
      </c>
      <c r="FJ18" s="402" t="s">
        <v>380</v>
      </c>
      <c r="FK18" s="634">
        <f t="shared" si="47"/>
        <v>4.7064819499938466E-2</v>
      </c>
      <c r="FL18" s="290">
        <f t="shared" si="48"/>
        <v>933363.65722630394</v>
      </c>
      <c r="FM18" s="649">
        <f t="shared" si="49"/>
        <v>0.99097100000000005</v>
      </c>
      <c r="FN18" s="15"/>
      <c r="FO18" s="605"/>
      <c r="FP18" s="15"/>
      <c r="FQ18" s="628">
        <v>15</v>
      </c>
      <c r="FR18" s="637">
        <v>15</v>
      </c>
      <c r="FS18" s="402" t="s">
        <v>380</v>
      </c>
      <c r="FT18" s="290">
        <f t="shared" si="50"/>
        <v>2694306.834336753</v>
      </c>
      <c r="FU18" s="290">
        <f t="shared" si="51"/>
        <v>1131837.2635444654</v>
      </c>
      <c r="FV18" s="290">
        <f t="shared" si="52"/>
        <v>805273.85222900263</v>
      </c>
      <c r="FW18" s="290">
        <f t="shared" si="53"/>
        <v>212093.76009066505</v>
      </c>
      <c r="FX18" s="290">
        <f t="shared" si="54"/>
        <v>119725.29783589269</v>
      </c>
      <c r="FY18" s="290">
        <f t="shared" si="55"/>
        <v>506299.99881205335</v>
      </c>
      <c r="FZ18" s="290">
        <f t="shared" si="56"/>
        <v>933363.65722630394</v>
      </c>
      <c r="GA18" s="290">
        <f t="shared" si="57"/>
        <v>6402900.6640751362</v>
      </c>
      <c r="GB18" s="655">
        <f t="shared" si="58"/>
        <v>6.7980869999999998</v>
      </c>
      <c r="GC18" s="15"/>
      <c r="GD18" s="605"/>
      <c r="GE18" s="15"/>
      <c r="GF18" s="636">
        <f t="shared" si="89"/>
        <v>15</v>
      </c>
      <c r="GG18" s="637">
        <f t="shared" si="59"/>
        <v>15</v>
      </c>
      <c r="GH18" s="402" t="s">
        <v>380</v>
      </c>
      <c r="GI18" s="649">
        <f t="shared" si="60"/>
        <v>2.8605990000000001</v>
      </c>
      <c r="GJ18" s="649">
        <f t="shared" si="61"/>
        <v>1.201694</v>
      </c>
      <c r="GK18" s="649">
        <f t="shared" si="62"/>
        <v>0.85497500000000004</v>
      </c>
      <c r="GL18" s="649">
        <f t="shared" si="63"/>
        <v>0.225184</v>
      </c>
      <c r="GM18" s="649">
        <f t="shared" si="64"/>
        <v>0.12711500000000001</v>
      </c>
      <c r="GN18" s="649">
        <f t="shared" si="65"/>
        <v>0.53754900000000005</v>
      </c>
      <c r="GO18" s="649">
        <f t="shared" si="66"/>
        <v>0.99097100000000005</v>
      </c>
      <c r="GP18" s="649">
        <f t="shared" si="67"/>
        <v>6.7980869999999998</v>
      </c>
      <c r="GQ18" s="845">
        <f t="shared" si="90"/>
        <v>94186794.073861256</v>
      </c>
      <c r="GR18" s="616"/>
      <c r="GS18" s="605"/>
      <c r="GT18" s="15"/>
      <c r="GU18" s="628">
        <f t="shared" si="91"/>
        <v>15</v>
      </c>
      <c r="GV18" s="637">
        <f t="shared" si="68"/>
        <v>15</v>
      </c>
      <c r="GW18" s="402" t="s">
        <v>380</v>
      </c>
      <c r="GX18" s="635" t="s">
        <v>355</v>
      </c>
      <c r="GY18" s="290">
        <f t="shared" si="69"/>
        <v>6402900.6640751362</v>
      </c>
      <c r="GZ18" s="633">
        <f t="shared" si="70"/>
        <v>94186794.073861256</v>
      </c>
      <c r="HA18" s="649">
        <f t="shared" si="92"/>
        <v>6.7980869999999998</v>
      </c>
      <c r="HB18" s="290">
        <f t="shared" si="71"/>
        <v>6402900.2036519321</v>
      </c>
      <c r="HC18" s="656">
        <f t="shared" si="72"/>
        <v>-0.46042320411652327</v>
      </c>
      <c r="HD18" s="657"/>
      <c r="HE18" s="605"/>
      <c r="HF18" s="15"/>
      <c r="HG18" s="657"/>
      <c r="HH18" s="657"/>
      <c r="HI18" s="657"/>
      <c r="HJ18" s="657"/>
      <c r="HK18" s="657"/>
      <c r="HL18" s="657"/>
      <c r="HM18" s="657"/>
      <c r="HN18" s="605"/>
      <c r="HO18" s="15"/>
      <c r="HP18" s="636">
        <f t="shared" si="122"/>
        <v>15</v>
      </c>
      <c r="HQ18" s="660">
        <f t="shared" si="73"/>
        <v>15</v>
      </c>
      <c r="HR18" s="402" t="s">
        <v>380</v>
      </c>
      <c r="HS18" s="845">
        <f t="shared" si="93"/>
        <v>94186794.073861256</v>
      </c>
      <c r="HT18" s="661">
        <f t="shared" si="94"/>
        <v>6.7980869999999998</v>
      </c>
      <c r="HU18" s="661">
        <v>5.2075250000000004</v>
      </c>
      <c r="HV18" s="630">
        <f t="shared" si="95"/>
        <v>0.30543530755973314</v>
      </c>
      <c r="HW18" s="661">
        <f t="shared" si="96"/>
        <v>1.5905619999999994</v>
      </c>
      <c r="HX18" s="631">
        <v>10</v>
      </c>
      <c r="HY18" s="15"/>
      <c r="HZ18" s="60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605"/>
      <c r="IN18" s="15"/>
      <c r="IO18" s="636">
        <v>15</v>
      </c>
      <c r="IP18" s="660">
        <v>15</v>
      </c>
      <c r="IQ18" s="402" t="s">
        <v>380</v>
      </c>
      <c r="IR18" s="667">
        <f t="shared" si="97"/>
        <v>6402900.6640751362</v>
      </c>
      <c r="IS18" s="668">
        <f t="shared" si="97"/>
        <v>94186794.073861256</v>
      </c>
      <c r="IT18" s="669">
        <f t="shared" si="97"/>
        <v>6.7980869999999998</v>
      </c>
      <c r="IU18" s="633">
        <f t="shared" si="98"/>
        <v>14332902.959254505</v>
      </c>
      <c r="IV18" s="633">
        <f t="shared" si="99"/>
        <v>79853891.114606753</v>
      </c>
      <c r="IW18" s="667">
        <f t="shared" si="100"/>
        <v>214993.54438881757</v>
      </c>
      <c r="IX18" s="667">
        <f>IR18-IW18</f>
        <v>6187907.1196863186</v>
      </c>
      <c r="IY18" s="670">
        <f t="shared" si="102"/>
        <v>6.5698245497492609</v>
      </c>
      <c r="IZ18" s="670">
        <f>IY18+1.5</f>
        <v>8.06982454974926</v>
      </c>
      <c r="JA18" s="667">
        <f>(IY18*IV18+IZ18*IU18)/100</f>
        <v>6402900.6640751362</v>
      </c>
      <c r="JB18" s="655">
        <f>IT18-IY18</f>
        <v>0.22826245025073888</v>
      </c>
      <c r="JC18" s="15"/>
      <c r="JD18" s="605"/>
      <c r="JE18" s="15"/>
      <c r="JF18" s="636">
        <f t="shared" si="123"/>
        <v>15</v>
      </c>
      <c r="JG18" s="660">
        <f t="shared" si="74"/>
        <v>15</v>
      </c>
      <c r="JH18" s="402" t="s">
        <v>380</v>
      </c>
      <c r="JI18" s="845">
        <f t="shared" si="106"/>
        <v>94186794.073861256</v>
      </c>
      <c r="JJ18" s="661">
        <f t="shared" si="107"/>
        <v>6.5698245497492609</v>
      </c>
      <c r="JK18" s="661">
        <v>4.9729999999999999</v>
      </c>
      <c r="JL18" s="630">
        <f t="shared" si="125"/>
        <v>0.32109884370586395</v>
      </c>
      <c r="JM18" s="661">
        <f t="shared" si="109"/>
        <v>1.596824549749261</v>
      </c>
      <c r="JN18" s="631">
        <v>10</v>
      </c>
      <c r="JO18" s="15"/>
      <c r="JP18" s="15"/>
      <c r="JQ18" s="605"/>
      <c r="JR18" s="15"/>
      <c r="JS18" s="845">
        <v>92578509</v>
      </c>
      <c r="JT18" s="661">
        <v>6.5996512890865748</v>
      </c>
      <c r="JU18" s="850">
        <f t="shared" si="110"/>
        <v>-1608285.0738612562</v>
      </c>
      <c r="JV18" s="851">
        <f t="shared" si="111"/>
        <v>-2.9826739337313946E-2</v>
      </c>
    </row>
    <row r="19" spans="1:282" x14ac:dyDescent="0.3">
      <c r="A19" s="15"/>
      <c r="B19" s="16"/>
      <c r="C19" s="15"/>
      <c r="D19" s="15"/>
      <c r="E19" s="15"/>
      <c r="F19" s="15"/>
      <c r="G19" s="605"/>
      <c r="H19" s="15"/>
      <c r="I19" s="247">
        <f t="shared" si="112"/>
        <v>16</v>
      </c>
      <c r="J19" s="674">
        <f t="shared" si="1"/>
        <v>16</v>
      </c>
      <c r="K19" s="15" t="s">
        <v>381</v>
      </c>
      <c r="L19" s="842">
        <v>10397154.809009092</v>
      </c>
      <c r="M19" s="564">
        <f t="shared" si="2"/>
        <v>4.837339411159533E-3</v>
      </c>
      <c r="N19" s="365">
        <v>296.75837459544687</v>
      </c>
      <c r="O19" s="365">
        <f t="shared" si="75"/>
        <v>35035.75871509243</v>
      </c>
      <c r="P19" s="564">
        <f t="shared" si="3"/>
        <v>2.1165077535400909E-2</v>
      </c>
      <c r="Q19" s="231" t="s">
        <v>355</v>
      </c>
      <c r="R19" s="15"/>
      <c r="S19" s="605"/>
      <c r="T19" s="15"/>
      <c r="U19" s="593">
        <f t="shared" si="113"/>
        <v>16</v>
      </c>
      <c r="V19" s="675">
        <f t="shared" si="4"/>
        <v>16</v>
      </c>
      <c r="W19" s="15" t="s">
        <v>381</v>
      </c>
      <c r="X19" s="270">
        <f t="shared" si="76"/>
        <v>1499975.6565707058</v>
      </c>
      <c r="Y19" s="564">
        <f t="shared" si="5"/>
        <v>1.4223798584772081E-2</v>
      </c>
      <c r="Z19" s="15"/>
      <c r="AA19" s="605"/>
      <c r="AB19" s="15"/>
      <c r="AC19" s="593">
        <f t="shared" si="114"/>
        <v>16</v>
      </c>
      <c r="AD19" s="74">
        <v>16</v>
      </c>
      <c r="AE19" s="258" t="s">
        <v>381</v>
      </c>
      <c r="AF19" s="280">
        <v>9.5299999999999994</v>
      </c>
      <c r="AG19" s="15"/>
      <c r="AH19" s="605"/>
      <c r="AI19" s="15"/>
      <c r="AJ19" s="15"/>
      <c r="AK19" s="15"/>
      <c r="AL19" s="15"/>
      <c r="AM19" s="15"/>
      <c r="AN19" s="605"/>
      <c r="AO19" s="15"/>
      <c r="AP19" s="593">
        <f t="shared" si="78"/>
        <v>16</v>
      </c>
      <c r="AQ19" s="678">
        <f t="shared" si="6"/>
        <v>16</v>
      </c>
      <c r="AR19" s="15" t="s">
        <v>381</v>
      </c>
      <c r="AS19" s="15">
        <f t="shared" si="7"/>
        <v>9.5299999999999994</v>
      </c>
      <c r="AT19" s="845">
        <f t="shared" si="79"/>
        <v>10397154.809009092</v>
      </c>
      <c r="AU19" s="679">
        <f t="shared" si="115"/>
        <v>27523.57925829351</v>
      </c>
      <c r="AV19" s="680">
        <f t="shared" si="8"/>
        <v>29503.069357726781</v>
      </c>
      <c r="AW19" s="681">
        <f t="shared" si="9"/>
        <v>25.348837012152579</v>
      </c>
      <c r="AX19" s="270">
        <f t="shared" si="124"/>
        <v>747868.49650724919</v>
      </c>
      <c r="AY19" s="564">
        <f t="shared" si="80"/>
        <v>1.4746987574000848E-2</v>
      </c>
      <c r="AZ19" s="682">
        <f t="shared" si="10"/>
        <v>7.1930110000000003</v>
      </c>
      <c r="BA19" s="15"/>
      <c r="BB19" s="605"/>
      <c r="BC19" s="15"/>
      <c r="BD19" s="15"/>
      <c r="BE19" s="15"/>
      <c r="BF19" s="15"/>
      <c r="BG19" s="15"/>
      <c r="BH19" s="15"/>
      <c r="BI19" s="605"/>
      <c r="BJ19" s="15"/>
      <c r="BK19" s="247">
        <f t="shared" si="116"/>
        <v>16</v>
      </c>
      <c r="BL19" s="231">
        <f t="shared" si="11"/>
        <v>16</v>
      </c>
      <c r="BM19" s="15" t="s">
        <v>381</v>
      </c>
      <c r="BN19" s="564">
        <f t="shared" si="81"/>
        <v>1.4746987574000848E-2</v>
      </c>
      <c r="BO19" s="270">
        <f t="shared" si="82"/>
        <v>172164.32241934986</v>
      </c>
      <c r="BP19" s="564">
        <f t="shared" si="83"/>
        <v>4.837339411159533E-3</v>
      </c>
      <c r="BQ19" s="270">
        <f t="shared" si="84"/>
        <v>56473.721012891248</v>
      </c>
      <c r="BR19" s="685">
        <f t="shared" si="12"/>
        <v>228638.0434322411</v>
      </c>
      <c r="BS19" s="682">
        <f t="shared" si="13"/>
        <v>2.1990440000000002</v>
      </c>
      <c r="BT19" s="15"/>
      <c r="BU19" s="605"/>
      <c r="BV19" s="10"/>
      <c r="BW19" s="191"/>
      <c r="BX19" s="191"/>
      <c r="BY19" s="191"/>
      <c r="BZ19" s="191"/>
      <c r="CA19" s="191"/>
      <c r="CB19" s="191"/>
      <c r="CC19" s="191"/>
      <c r="CD19" s="191"/>
      <c r="CE19" s="15"/>
      <c r="CF19" s="605"/>
      <c r="CG19" s="15"/>
      <c r="CH19" s="247">
        <f t="shared" si="117"/>
        <v>16</v>
      </c>
      <c r="CI19" s="74">
        <f t="shared" si="15"/>
        <v>16</v>
      </c>
      <c r="CJ19" s="15" t="s">
        <v>381</v>
      </c>
      <c r="CK19" s="254">
        <f t="shared" si="16"/>
        <v>4.837339411159533E-3</v>
      </c>
      <c r="CL19" s="256">
        <f t="shared" si="17"/>
        <v>25817.645396878499</v>
      </c>
      <c r="CM19" s="254">
        <f t="shared" si="18"/>
        <v>2.1165077535400909E-2</v>
      </c>
      <c r="CN19" s="256">
        <f t="shared" si="19"/>
        <v>362752.73331051902</v>
      </c>
      <c r="CO19" s="256">
        <f t="shared" si="20"/>
        <v>388570.3787073975</v>
      </c>
      <c r="CP19" s="254">
        <f t="shared" si="21"/>
        <v>1.7287951332733687E-2</v>
      </c>
      <c r="CQ19" s="252">
        <f t="shared" si="22"/>
        <v>3.737276</v>
      </c>
      <c r="CR19" s="15"/>
      <c r="CS19" s="60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0"/>
      <c r="DE19" s="605"/>
      <c r="DF19" s="15"/>
      <c r="DG19" s="593">
        <f t="shared" si="118"/>
        <v>16</v>
      </c>
      <c r="DH19" s="689">
        <f t="shared" si="24"/>
        <v>16</v>
      </c>
      <c r="DI19" s="15" t="s">
        <v>381</v>
      </c>
      <c r="DJ19" s="254">
        <f t="shared" si="25"/>
        <v>1.7287951332733687E-2</v>
      </c>
      <c r="DK19" s="256">
        <f t="shared" si="86"/>
        <v>998.86621266221778</v>
      </c>
      <c r="DL19" s="254">
        <f t="shared" si="26"/>
        <v>2.1165077535400909E-2</v>
      </c>
      <c r="DM19" s="256">
        <f t="shared" si="27"/>
        <v>42012.5378550522</v>
      </c>
      <c r="DN19" s="254">
        <f t="shared" si="28"/>
        <v>4.837339411159533E-3</v>
      </c>
      <c r="DO19" s="256">
        <f t="shared" si="29"/>
        <v>15879.095401133325</v>
      </c>
      <c r="DP19" s="256">
        <f t="shared" si="87"/>
        <v>58890.499468847738</v>
      </c>
      <c r="DQ19" s="254">
        <f t="shared" si="30"/>
        <v>1.1058457875841579E-2</v>
      </c>
      <c r="DR19" s="252">
        <f t="shared" si="31"/>
        <v>0.56640999999999997</v>
      </c>
      <c r="DS19" s="15"/>
      <c r="DT19" s="605"/>
      <c r="DU19" s="15"/>
      <c r="DV19" s="593">
        <f t="shared" si="119"/>
        <v>16</v>
      </c>
      <c r="DW19" s="689">
        <f t="shared" si="32"/>
        <v>16</v>
      </c>
      <c r="DX19" s="15" t="s">
        <v>381</v>
      </c>
      <c r="DY19" s="254">
        <f t="shared" si="33"/>
        <v>2.1165077535400909E-2</v>
      </c>
      <c r="DZ19" s="256">
        <f t="shared" si="34"/>
        <v>76008.238454970226</v>
      </c>
      <c r="EA19" s="252">
        <f t="shared" si="35"/>
        <v>0.73104800000000003</v>
      </c>
      <c r="EB19" s="15"/>
      <c r="EC19" s="605"/>
      <c r="ED19" s="15"/>
      <c r="EE19" s="15"/>
      <c r="EF19" s="15"/>
      <c r="EG19" s="15"/>
      <c r="EH19" s="15"/>
      <c r="EI19" s="15"/>
      <c r="EJ19" s="15"/>
      <c r="EK19" s="605"/>
      <c r="EL19" s="15"/>
      <c r="EM19" s="593">
        <f t="shared" si="120"/>
        <v>16</v>
      </c>
      <c r="EN19" s="689">
        <f t="shared" si="36"/>
        <v>16</v>
      </c>
      <c r="EO19" s="15" t="s">
        <v>381</v>
      </c>
      <c r="EP19" s="254">
        <f t="shared" si="37"/>
        <v>1.4223798584772081E-2</v>
      </c>
      <c r="EQ19" s="256">
        <f t="shared" si="38"/>
        <v>100947.23330377015</v>
      </c>
      <c r="ER19" s="254">
        <f t="shared" si="39"/>
        <v>1.7287951332733687E-2</v>
      </c>
      <c r="ES19" s="256">
        <f t="shared" si="40"/>
        <v>20227.874202520692</v>
      </c>
      <c r="ET19" s="254">
        <f t="shared" si="41"/>
        <v>4.837339411159533E-3</v>
      </c>
      <c r="EU19" s="256">
        <f t="shared" si="42"/>
        <v>14390.00238041682</v>
      </c>
      <c r="EV19" s="256">
        <f t="shared" si="43"/>
        <v>135565.10988670765</v>
      </c>
      <c r="EW19" s="254">
        <f t="shared" si="44"/>
        <v>1.2058916404528768E-2</v>
      </c>
      <c r="EX19" s="252">
        <f t="shared" si="45"/>
        <v>1.3038670000000001</v>
      </c>
      <c r="EY19" s="15"/>
      <c r="EZ19" s="605"/>
      <c r="FA19" s="15"/>
      <c r="FB19" s="15"/>
      <c r="FC19" s="15"/>
      <c r="FD19" s="15"/>
      <c r="FE19" s="15"/>
      <c r="FF19" s="605"/>
      <c r="FG19" s="15"/>
      <c r="FH19" s="593">
        <f t="shared" si="121"/>
        <v>16</v>
      </c>
      <c r="FI19" s="675">
        <f t="shared" si="46"/>
        <v>16</v>
      </c>
      <c r="FJ19" s="15" t="s">
        <v>381</v>
      </c>
      <c r="FK19" s="254">
        <f t="shared" si="47"/>
        <v>1.4223798584772081E-2</v>
      </c>
      <c r="FL19" s="256">
        <f t="shared" si="48"/>
        <v>282078.5633046049</v>
      </c>
      <c r="FM19" s="252">
        <f t="shared" si="49"/>
        <v>2.7130359999999998</v>
      </c>
      <c r="FN19" s="15"/>
      <c r="FO19" s="605"/>
      <c r="FP19" s="15"/>
      <c r="FQ19" s="247">
        <v>16</v>
      </c>
      <c r="FR19" s="675">
        <v>16</v>
      </c>
      <c r="FS19" s="15" t="s">
        <v>381</v>
      </c>
      <c r="FT19" s="256">
        <f t="shared" si="50"/>
        <v>747868.49650724919</v>
      </c>
      <c r="FU19" s="256">
        <f t="shared" si="51"/>
        <v>228638.0434322411</v>
      </c>
      <c r="FV19" s="256">
        <f t="shared" si="52"/>
        <v>388570.3787073975</v>
      </c>
      <c r="FW19" s="256">
        <f t="shared" si="53"/>
        <v>58890.499468847738</v>
      </c>
      <c r="FX19" s="256">
        <f t="shared" si="54"/>
        <v>76008.238454970226</v>
      </c>
      <c r="FY19" s="256">
        <f t="shared" si="55"/>
        <v>135565.10988670765</v>
      </c>
      <c r="FZ19" s="256">
        <f t="shared" si="56"/>
        <v>282078.5633046049</v>
      </c>
      <c r="GA19" s="256">
        <f t="shared" si="57"/>
        <v>1917619.3297620185</v>
      </c>
      <c r="GB19" s="325">
        <f t="shared" si="58"/>
        <v>18.443693</v>
      </c>
      <c r="GC19" s="15"/>
      <c r="GD19" s="605"/>
      <c r="GE19" s="15"/>
      <c r="GF19" s="593">
        <f t="shared" si="89"/>
        <v>16</v>
      </c>
      <c r="GG19" s="675">
        <f t="shared" si="59"/>
        <v>16</v>
      </c>
      <c r="GH19" s="15" t="s">
        <v>381</v>
      </c>
      <c r="GI19" s="252">
        <f t="shared" si="60"/>
        <v>7.1930110000000003</v>
      </c>
      <c r="GJ19" s="252">
        <f t="shared" si="61"/>
        <v>2.1990440000000002</v>
      </c>
      <c r="GK19" s="252">
        <f t="shared" si="62"/>
        <v>3.737276</v>
      </c>
      <c r="GL19" s="252">
        <f t="shared" si="63"/>
        <v>0.56640999999999997</v>
      </c>
      <c r="GM19" s="252">
        <f t="shared" si="64"/>
        <v>0.73104800000000003</v>
      </c>
      <c r="GN19" s="252">
        <f t="shared" si="65"/>
        <v>1.3038670000000001</v>
      </c>
      <c r="GO19" s="252">
        <f t="shared" si="66"/>
        <v>2.7130359999999998</v>
      </c>
      <c r="GP19" s="252">
        <f t="shared" si="67"/>
        <v>18.443693</v>
      </c>
      <c r="GQ19" s="845">
        <f t="shared" si="90"/>
        <v>10397154.809009092</v>
      </c>
      <c r="GR19" s="616"/>
      <c r="GS19" s="605"/>
      <c r="GT19" s="15"/>
      <c r="GU19" s="247">
        <f t="shared" si="91"/>
        <v>16</v>
      </c>
      <c r="GV19" s="675">
        <f t="shared" si="68"/>
        <v>16</v>
      </c>
      <c r="GW19" s="15" t="s">
        <v>381</v>
      </c>
      <c r="GX19" s="231" t="s">
        <v>355</v>
      </c>
      <c r="GY19" s="270">
        <f t="shared" si="69"/>
        <v>1917619.3297620185</v>
      </c>
      <c r="GZ19" s="365">
        <f t="shared" si="70"/>
        <v>10397154.809009092</v>
      </c>
      <c r="HA19" s="252">
        <f t="shared" si="92"/>
        <v>18.443693</v>
      </c>
      <c r="HB19" s="256">
        <f t="shared" si="71"/>
        <v>1917619.3137083733</v>
      </c>
      <c r="HC19" s="657">
        <f t="shared" si="72"/>
        <v>-1.6053645173087716E-2</v>
      </c>
      <c r="HD19" s="657"/>
      <c r="HE19" s="605"/>
      <c r="HF19" s="15"/>
      <c r="HG19" s="657"/>
      <c r="HH19" s="657"/>
      <c r="HI19" s="657"/>
      <c r="HJ19" s="657"/>
      <c r="HK19" s="657"/>
      <c r="HL19" s="657"/>
      <c r="HM19" s="657"/>
      <c r="HN19" s="605"/>
      <c r="HO19" s="15"/>
      <c r="HP19" s="593">
        <f t="shared" si="122"/>
        <v>16</v>
      </c>
      <c r="HQ19" s="694">
        <f t="shared" si="73"/>
        <v>16</v>
      </c>
      <c r="HR19" s="15" t="s">
        <v>381</v>
      </c>
      <c r="HS19" s="845">
        <f t="shared" si="93"/>
        <v>10397154.809009092</v>
      </c>
      <c r="HT19" s="695">
        <f t="shared" si="94"/>
        <v>18.443693</v>
      </c>
      <c r="HU19" s="695">
        <v>14.276350000000001</v>
      </c>
      <c r="HV19" s="672">
        <f t="shared" si="95"/>
        <v>0.29190535395952044</v>
      </c>
      <c r="HW19" s="695">
        <f t="shared" si="96"/>
        <v>4.1673429999999989</v>
      </c>
      <c r="HX19" s="673">
        <v>25</v>
      </c>
      <c r="HY19" s="15"/>
      <c r="HZ19" s="60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605"/>
      <c r="IN19" s="15"/>
      <c r="IO19" s="593">
        <v>16</v>
      </c>
      <c r="IP19" s="694">
        <v>16</v>
      </c>
      <c r="IQ19" s="15" t="s">
        <v>381</v>
      </c>
      <c r="IR19" s="696">
        <f t="shared" si="97"/>
        <v>1917619.3297620185</v>
      </c>
      <c r="IS19" s="697">
        <f t="shared" si="97"/>
        <v>10397154.809009092</v>
      </c>
      <c r="IT19" s="698">
        <f t="shared" si="97"/>
        <v>18.443693</v>
      </c>
      <c r="IU19" s="365">
        <f t="shared" si="98"/>
        <v>1582190.0765940829</v>
      </c>
      <c r="IV19" s="365">
        <f t="shared" si="99"/>
        <v>8814964.7324150093</v>
      </c>
      <c r="IW19" s="696">
        <f t="shared" si="100"/>
        <v>23732.851148911242</v>
      </c>
      <c r="IX19" s="696">
        <f t="shared" si="101"/>
        <v>1893886.4786131072</v>
      </c>
      <c r="IY19" s="556">
        <f t="shared" si="102"/>
        <v>18.215430215312967</v>
      </c>
      <c r="IZ19" s="699">
        <f t="shared" si="103"/>
        <v>19.715430215312967</v>
      </c>
      <c r="JA19" s="696">
        <f t="shared" si="104"/>
        <v>1917619.3297620185</v>
      </c>
      <c r="JB19" s="700">
        <f t="shared" si="105"/>
        <v>0.22826278468703265</v>
      </c>
      <c r="JC19" s="15"/>
      <c r="JD19" s="605"/>
      <c r="JE19" s="15"/>
      <c r="JF19" s="593">
        <f t="shared" si="123"/>
        <v>16</v>
      </c>
      <c r="JG19" s="694">
        <f t="shared" si="74"/>
        <v>16</v>
      </c>
      <c r="JH19" s="15" t="s">
        <v>381</v>
      </c>
      <c r="JI19" s="845">
        <f t="shared" si="106"/>
        <v>10397154.809009092</v>
      </c>
      <c r="JJ19" s="695">
        <f t="shared" si="107"/>
        <v>18.215430215312967</v>
      </c>
      <c r="JK19" s="695">
        <v>14.042</v>
      </c>
      <c r="JL19" s="672">
        <f t="shared" si="125"/>
        <v>0.29721052665667047</v>
      </c>
      <c r="JM19" s="695">
        <f t="shared" si="109"/>
        <v>4.1734302153129672</v>
      </c>
      <c r="JN19" s="673">
        <v>25</v>
      </c>
      <c r="JO19" s="15"/>
      <c r="JP19" s="15"/>
      <c r="JQ19" s="605"/>
      <c r="JR19" s="15"/>
      <c r="JS19" s="845">
        <v>10496037</v>
      </c>
      <c r="JT19" s="695">
        <v>18.304008278255196</v>
      </c>
      <c r="JU19" s="850">
        <f t="shared" si="110"/>
        <v>98882.190990908071</v>
      </c>
      <c r="JV19" s="851">
        <f t="shared" si="111"/>
        <v>-8.8578062942229252E-2</v>
      </c>
    </row>
    <row r="20" spans="1:282" x14ac:dyDescent="0.3">
      <c r="A20" s="15"/>
      <c r="B20" s="15"/>
      <c r="C20" s="15"/>
      <c r="D20" s="15"/>
      <c r="E20" s="15"/>
      <c r="F20" s="15"/>
      <c r="G20" s="605"/>
      <c r="H20" s="15"/>
      <c r="I20" s="628">
        <f t="shared" si="112"/>
        <v>17</v>
      </c>
      <c r="J20" s="632">
        <f t="shared" si="1"/>
        <v>17</v>
      </c>
      <c r="K20" s="402" t="s">
        <v>382</v>
      </c>
      <c r="L20" s="842">
        <v>508985003.0671801</v>
      </c>
      <c r="M20" s="634">
        <f t="shared" si="2"/>
        <v>0.23680836346618572</v>
      </c>
      <c r="N20" s="633">
        <v>1324.3558941459503</v>
      </c>
      <c r="O20" s="633">
        <f t="shared" si="75"/>
        <v>384326.45281909965</v>
      </c>
      <c r="P20" s="634">
        <f t="shared" si="3"/>
        <v>0.23217134353987356</v>
      </c>
      <c r="Q20" s="635" t="s">
        <v>355</v>
      </c>
      <c r="R20" s="15"/>
      <c r="S20" s="605"/>
      <c r="T20" s="15"/>
      <c r="U20" s="636">
        <f t="shared" si="113"/>
        <v>17</v>
      </c>
      <c r="V20" s="637">
        <f t="shared" si="4"/>
        <v>17</v>
      </c>
      <c r="W20" s="402" t="s">
        <v>382</v>
      </c>
      <c r="X20" s="290">
        <f t="shared" si="76"/>
        <v>22428272.373289548</v>
      </c>
      <c r="Y20" s="634">
        <f t="shared" si="5"/>
        <v>0.21268027080614219</v>
      </c>
      <c r="Z20" s="15"/>
      <c r="AA20" s="605"/>
      <c r="AB20" s="15"/>
      <c r="AC20" s="636">
        <f t="shared" si="114"/>
        <v>17</v>
      </c>
      <c r="AD20" s="638">
        <v>17</v>
      </c>
      <c r="AE20" s="639" t="s">
        <v>382</v>
      </c>
      <c r="AF20" s="640">
        <v>2.61</v>
      </c>
      <c r="AG20" s="15"/>
      <c r="AH20" s="605"/>
      <c r="AI20" s="15"/>
      <c r="AJ20" s="15"/>
      <c r="AK20" s="15"/>
      <c r="AL20" s="15"/>
      <c r="AM20" s="15"/>
      <c r="AN20" s="605"/>
      <c r="AO20" s="15"/>
      <c r="AP20" s="636">
        <f t="shared" si="78"/>
        <v>17</v>
      </c>
      <c r="AQ20" s="645">
        <f t="shared" si="6"/>
        <v>17</v>
      </c>
      <c r="AR20" s="402" t="s">
        <v>382</v>
      </c>
      <c r="AS20" s="402">
        <f t="shared" si="7"/>
        <v>2.61</v>
      </c>
      <c r="AT20" s="845">
        <f t="shared" si="79"/>
        <v>508985003.0671801</v>
      </c>
      <c r="AU20" s="646">
        <f t="shared" si="115"/>
        <v>369014.12722370558</v>
      </c>
      <c r="AV20" s="647">
        <f t="shared" si="8"/>
        <v>395553.54655341461</v>
      </c>
      <c r="AW20" s="648">
        <f t="shared" si="9"/>
        <v>25.348837012152579</v>
      </c>
      <c r="AX20" s="290">
        <f t="shared" si="124"/>
        <v>10026822.381161414</v>
      </c>
      <c r="AY20" s="634">
        <f t="shared" si="80"/>
        <v>0.19771580933315552</v>
      </c>
      <c r="AZ20" s="649">
        <f t="shared" si="10"/>
        <v>1.969964</v>
      </c>
      <c r="BA20" s="15"/>
      <c r="BB20" s="605"/>
      <c r="BC20" s="15"/>
      <c r="BD20" s="15"/>
      <c r="BE20" s="15"/>
      <c r="BF20" s="15"/>
      <c r="BG20" s="15"/>
      <c r="BH20" s="15"/>
      <c r="BI20" s="605"/>
      <c r="BJ20" s="15"/>
      <c r="BK20" s="628">
        <f t="shared" si="116"/>
        <v>17</v>
      </c>
      <c r="BL20" s="635">
        <f t="shared" si="11"/>
        <v>17</v>
      </c>
      <c r="BM20" s="402" t="s">
        <v>382</v>
      </c>
      <c r="BN20" s="634">
        <f t="shared" si="81"/>
        <v>0.19771580933315552</v>
      </c>
      <c r="BO20" s="290">
        <f t="shared" si="82"/>
        <v>2308241.4747163965</v>
      </c>
      <c r="BP20" s="634">
        <f t="shared" si="83"/>
        <v>0.23680836346618572</v>
      </c>
      <c r="BQ20" s="290">
        <f t="shared" si="84"/>
        <v>2764629.1308517139</v>
      </c>
      <c r="BR20" s="650">
        <f t="shared" si="12"/>
        <v>5072870.6055681109</v>
      </c>
      <c r="BS20" s="649">
        <f t="shared" si="13"/>
        <v>0.99666399999999999</v>
      </c>
      <c r="BT20" s="15"/>
      <c r="BU20" s="605"/>
      <c r="BV20" s="10"/>
      <c r="BW20" s="191"/>
      <c r="BX20" s="191"/>
      <c r="BY20" s="191"/>
      <c r="BZ20" s="191"/>
      <c r="CA20" s="191"/>
      <c r="CB20" s="191"/>
      <c r="CC20" s="191"/>
      <c r="CD20" s="191"/>
      <c r="CE20" s="15"/>
      <c r="CF20" s="605"/>
      <c r="CG20" s="15"/>
      <c r="CH20" s="628">
        <f t="shared" si="117"/>
        <v>17</v>
      </c>
      <c r="CI20" s="638">
        <f t="shared" si="15"/>
        <v>17</v>
      </c>
      <c r="CJ20" s="402" t="s">
        <v>382</v>
      </c>
      <c r="CK20" s="634">
        <f t="shared" si="16"/>
        <v>0.23680836346618572</v>
      </c>
      <c r="CL20" s="290">
        <f t="shared" si="17"/>
        <v>1263883.6838450385</v>
      </c>
      <c r="CM20" s="634">
        <f t="shared" si="18"/>
        <v>0.23217134353987356</v>
      </c>
      <c r="CN20" s="290">
        <f t="shared" si="19"/>
        <v>3979233.6845729086</v>
      </c>
      <c r="CO20" s="290">
        <f t="shared" si="20"/>
        <v>5243117.3684179466</v>
      </c>
      <c r="CP20" s="634">
        <f t="shared" si="21"/>
        <v>0.23327243367996478</v>
      </c>
      <c r="CQ20" s="649">
        <f t="shared" si="22"/>
        <v>1.0301119999999999</v>
      </c>
      <c r="CR20" s="15"/>
      <c r="CS20" s="60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0"/>
      <c r="DE20" s="605"/>
      <c r="DF20" s="15"/>
      <c r="DG20" s="636">
        <f t="shared" si="118"/>
        <v>17</v>
      </c>
      <c r="DH20" s="654">
        <f t="shared" si="24"/>
        <v>17</v>
      </c>
      <c r="DI20" s="402" t="s">
        <v>382</v>
      </c>
      <c r="DJ20" s="634">
        <f t="shared" si="25"/>
        <v>0.23327243367996478</v>
      </c>
      <c r="DK20" s="290">
        <f t="shared" si="86"/>
        <v>13478.054621036465</v>
      </c>
      <c r="DL20" s="634">
        <f t="shared" si="26"/>
        <v>0.23217134353987356</v>
      </c>
      <c r="DM20" s="290">
        <f t="shared" si="27"/>
        <v>460858.56964201783</v>
      </c>
      <c r="DN20" s="634">
        <f t="shared" si="28"/>
        <v>0.23680836346618572</v>
      </c>
      <c r="DO20" s="290">
        <f t="shared" si="29"/>
        <v>777349.33930643008</v>
      </c>
      <c r="DP20" s="290">
        <f t="shared" si="87"/>
        <v>1251685.9635694844</v>
      </c>
      <c r="DQ20" s="634">
        <f t="shared" si="30"/>
        <v>0.2350415878071708</v>
      </c>
      <c r="DR20" s="649">
        <f t="shared" si="31"/>
        <v>0.245918</v>
      </c>
      <c r="DS20" s="15"/>
      <c r="DT20" s="605"/>
      <c r="DU20" s="15"/>
      <c r="DV20" s="636">
        <f t="shared" si="119"/>
        <v>17</v>
      </c>
      <c r="DW20" s="654">
        <f t="shared" si="32"/>
        <v>17</v>
      </c>
      <c r="DX20" s="402" t="s">
        <v>382</v>
      </c>
      <c r="DY20" s="634">
        <f t="shared" si="33"/>
        <v>0.23217134353987356</v>
      </c>
      <c r="DZ20" s="290">
        <f t="shared" si="34"/>
        <v>833776.05457258981</v>
      </c>
      <c r="EA20" s="649">
        <f t="shared" si="35"/>
        <v>0.16381200000000001</v>
      </c>
      <c r="EB20" s="15"/>
      <c r="EC20" s="605"/>
      <c r="ED20" s="15"/>
      <c r="EE20" s="15"/>
      <c r="EF20" s="15"/>
      <c r="EG20" s="15"/>
      <c r="EH20" s="15"/>
      <c r="EI20" s="15"/>
      <c r="EJ20" s="15"/>
      <c r="EK20" s="605"/>
      <c r="EL20" s="15"/>
      <c r="EM20" s="636">
        <f t="shared" si="120"/>
        <v>17</v>
      </c>
      <c r="EN20" s="654">
        <f t="shared" si="36"/>
        <v>17</v>
      </c>
      <c r="EO20" s="402" t="s">
        <v>382</v>
      </c>
      <c r="EP20" s="634">
        <f t="shared" si="37"/>
        <v>0.21268027080614219</v>
      </c>
      <c r="EQ20" s="290">
        <f t="shared" si="38"/>
        <v>1509405.858654506</v>
      </c>
      <c r="ER20" s="634">
        <f t="shared" si="39"/>
        <v>0.23327243367996478</v>
      </c>
      <c r="ES20" s="290">
        <f t="shared" si="40"/>
        <v>272941.85138407844</v>
      </c>
      <c r="ET20" s="634">
        <f t="shared" si="41"/>
        <v>0.23680836346618572</v>
      </c>
      <c r="EU20" s="290">
        <f t="shared" si="42"/>
        <v>704451.89479978802</v>
      </c>
      <c r="EV20" s="290">
        <f t="shared" si="43"/>
        <v>2486799.6048383722</v>
      </c>
      <c r="EW20" s="634">
        <f t="shared" si="44"/>
        <v>0.22120816023106751</v>
      </c>
      <c r="EX20" s="649">
        <f t="shared" si="45"/>
        <v>0.48858000000000001</v>
      </c>
      <c r="EY20" s="15"/>
      <c r="EZ20" s="605"/>
      <c r="FA20" s="15"/>
      <c r="FB20" s="15"/>
      <c r="FC20" s="15"/>
      <c r="FD20" s="15"/>
      <c r="FE20" s="15"/>
      <c r="FF20" s="605"/>
      <c r="FG20" s="15"/>
      <c r="FH20" s="636">
        <f t="shared" si="121"/>
        <v>17</v>
      </c>
      <c r="FI20" s="637">
        <f t="shared" si="46"/>
        <v>17</v>
      </c>
      <c r="FJ20" s="402" t="s">
        <v>382</v>
      </c>
      <c r="FK20" s="634">
        <f t="shared" si="47"/>
        <v>0.21268027080614219</v>
      </c>
      <c r="FL20" s="290">
        <f t="shared" si="48"/>
        <v>4217758.3487760136</v>
      </c>
      <c r="FM20" s="649">
        <f t="shared" si="49"/>
        <v>0.82866099999999998</v>
      </c>
      <c r="FN20" s="15"/>
      <c r="FO20" s="605"/>
      <c r="FP20" s="15"/>
      <c r="FQ20" s="628">
        <v>17</v>
      </c>
      <c r="FR20" s="637">
        <v>17</v>
      </c>
      <c r="FS20" s="402" t="s">
        <v>382</v>
      </c>
      <c r="FT20" s="290">
        <f t="shared" si="50"/>
        <v>10026822.381161414</v>
      </c>
      <c r="FU20" s="290">
        <f t="shared" si="51"/>
        <v>5072870.6055681109</v>
      </c>
      <c r="FV20" s="290">
        <f t="shared" si="52"/>
        <v>5243117.3684179466</v>
      </c>
      <c r="FW20" s="290">
        <f t="shared" si="53"/>
        <v>1251685.9635694844</v>
      </c>
      <c r="FX20" s="290">
        <f t="shared" si="54"/>
        <v>833776.05457258981</v>
      </c>
      <c r="FY20" s="290">
        <f t="shared" si="55"/>
        <v>2486799.6048383722</v>
      </c>
      <c r="FZ20" s="290">
        <f t="shared" si="56"/>
        <v>4217758.3487760136</v>
      </c>
      <c r="GA20" s="290">
        <f t="shared" si="57"/>
        <v>29132830.326903932</v>
      </c>
      <c r="GB20" s="655">
        <f t="shared" si="58"/>
        <v>5.7237109999999998</v>
      </c>
      <c r="GC20" s="15"/>
      <c r="GD20" s="605"/>
      <c r="GE20" s="15"/>
      <c r="GF20" s="636">
        <f t="shared" si="89"/>
        <v>17</v>
      </c>
      <c r="GG20" s="637">
        <f t="shared" si="59"/>
        <v>17</v>
      </c>
      <c r="GH20" s="402" t="s">
        <v>382</v>
      </c>
      <c r="GI20" s="649">
        <f t="shared" si="60"/>
        <v>1.969964</v>
      </c>
      <c r="GJ20" s="649">
        <f t="shared" si="61"/>
        <v>0.99666399999999999</v>
      </c>
      <c r="GK20" s="649">
        <f t="shared" si="62"/>
        <v>1.0301119999999999</v>
      </c>
      <c r="GL20" s="649">
        <f t="shared" si="63"/>
        <v>0.245918</v>
      </c>
      <c r="GM20" s="649">
        <f t="shared" si="64"/>
        <v>0.16381200000000001</v>
      </c>
      <c r="GN20" s="649">
        <f t="shared" si="65"/>
        <v>0.48858000000000001</v>
      </c>
      <c r="GO20" s="649">
        <f t="shared" si="66"/>
        <v>0.82866099999999998</v>
      </c>
      <c r="GP20" s="649">
        <f t="shared" si="67"/>
        <v>5.7237109999999998</v>
      </c>
      <c r="GQ20" s="845">
        <f t="shared" si="90"/>
        <v>508985003.0671801</v>
      </c>
      <c r="GR20" s="616"/>
      <c r="GS20" s="605"/>
      <c r="GT20" s="15"/>
      <c r="GU20" s="628">
        <f t="shared" si="91"/>
        <v>17</v>
      </c>
      <c r="GV20" s="637">
        <f t="shared" si="68"/>
        <v>17</v>
      </c>
      <c r="GW20" s="402" t="s">
        <v>382</v>
      </c>
      <c r="GX20" s="635" t="s">
        <v>355</v>
      </c>
      <c r="GY20" s="290">
        <f t="shared" si="69"/>
        <v>29132830.326903932</v>
      </c>
      <c r="GZ20" s="633">
        <f t="shared" si="70"/>
        <v>508985003.0671801</v>
      </c>
      <c r="HA20" s="649">
        <f t="shared" si="92"/>
        <v>5.7237109999999998</v>
      </c>
      <c r="HB20" s="290">
        <f t="shared" si="71"/>
        <v>29132830.608906522</v>
      </c>
      <c r="HC20" s="656">
        <f t="shared" si="72"/>
        <v>0.28200259059667587</v>
      </c>
      <c r="HD20" s="657"/>
      <c r="HE20" s="605"/>
      <c r="HF20" s="15"/>
      <c r="HG20" s="657"/>
      <c r="HH20" s="657"/>
      <c r="HI20" s="657"/>
      <c r="HJ20" s="657"/>
      <c r="HK20" s="657"/>
      <c r="HL20" s="657"/>
      <c r="HM20" s="657"/>
      <c r="HN20" s="605"/>
      <c r="HO20" s="15"/>
      <c r="HP20" s="636">
        <f t="shared" si="122"/>
        <v>17</v>
      </c>
      <c r="HQ20" s="660">
        <f t="shared" si="73"/>
        <v>17</v>
      </c>
      <c r="HR20" s="402" t="s">
        <v>382</v>
      </c>
      <c r="HS20" s="845">
        <f t="shared" si="93"/>
        <v>508985003.0671801</v>
      </c>
      <c r="HT20" s="661">
        <f t="shared" si="94"/>
        <v>5.7237109999999998</v>
      </c>
      <c r="HU20" s="661">
        <v>4.4222460000000003</v>
      </c>
      <c r="HV20" s="630">
        <f t="shared" si="95"/>
        <v>0.29429954823860993</v>
      </c>
      <c r="HW20" s="661">
        <f t="shared" si="96"/>
        <v>1.3014649999999994</v>
      </c>
      <c r="HX20" s="631">
        <v>10</v>
      </c>
      <c r="HY20" s="15"/>
      <c r="HZ20" s="60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605"/>
      <c r="IN20" s="15"/>
      <c r="IO20" s="636">
        <v>17</v>
      </c>
      <c r="IP20" s="660">
        <v>17</v>
      </c>
      <c r="IQ20" s="402" t="s">
        <v>382</v>
      </c>
      <c r="IR20" s="667">
        <f t="shared" si="97"/>
        <v>29132830.326903932</v>
      </c>
      <c r="IS20" s="668">
        <f t="shared" si="97"/>
        <v>508985003.0671801</v>
      </c>
      <c r="IT20" s="669">
        <f t="shared" si="97"/>
        <v>5.7237109999999998</v>
      </c>
      <c r="IU20" s="633">
        <f t="shared" si="98"/>
        <v>77454941.835655123</v>
      </c>
      <c r="IV20" s="633">
        <f t="shared" si="99"/>
        <v>431530061.23152494</v>
      </c>
      <c r="IW20" s="667">
        <f t="shared" si="100"/>
        <v>1161824.1275348268</v>
      </c>
      <c r="IX20" s="667">
        <f t="shared" si="101"/>
        <v>27971006.199369106</v>
      </c>
      <c r="IY20" s="670">
        <f t="shared" si="102"/>
        <v>5.4954480055038593</v>
      </c>
      <c r="IZ20" s="670">
        <f t="shared" si="103"/>
        <v>6.9954480055038593</v>
      </c>
      <c r="JA20" s="667">
        <f t="shared" si="104"/>
        <v>29132830.326903928</v>
      </c>
      <c r="JB20" s="655">
        <f t="shared" si="105"/>
        <v>0.22826299449614051</v>
      </c>
      <c r="JC20" s="15"/>
      <c r="JD20" s="605"/>
      <c r="JE20" s="15"/>
      <c r="JF20" s="636">
        <f t="shared" si="123"/>
        <v>17</v>
      </c>
      <c r="JG20" s="660">
        <f t="shared" si="74"/>
        <v>17</v>
      </c>
      <c r="JH20" s="402" t="s">
        <v>382</v>
      </c>
      <c r="JI20" s="845">
        <f t="shared" si="106"/>
        <v>508985003.0671801</v>
      </c>
      <c r="JJ20" s="661">
        <f t="shared" si="107"/>
        <v>5.4954480055038593</v>
      </c>
      <c r="JK20" s="661">
        <v>4.1879999999999997</v>
      </c>
      <c r="JL20" s="630">
        <f t="shared" si="125"/>
        <v>0.31218911306204866</v>
      </c>
      <c r="JM20" s="661">
        <f t="shared" si="109"/>
        <v>1.3074480055038595</v>
      </c>
      <c r="JN20" s="631">
        <v>10</v>
      </c>
      <c r="JO20" s="15"/>
      <c r="JP20" s="15"/>
      <c r="JQ20" s="605"/>
      <c r="JR20" s="15"/>
      <c r="JS20" s="845">
        <v>507824498</v>
      </c>
      <c r="JT20" s="661">
        <v>5.5229899827249316</v>
      </c>
      <c r="JU20" s="850">
        <f t="shared" si="110"/>
        <v>-1160505.0671800971</v>
      </c>
      <c r="JV20" s="851">
        <f t="shared" si="111"/>
        <v>-2.7541977221072322E-2</v>
      </c>
    </row>
    <row r="21" spans="1:282" x14ac:dyDescent="0.3">
      <c r="A21" s="15"/>
      <c r="B21" s="15"/>
      <c r="C21" s="15"/>
      <c r="D21" s="15"/>
      <c r="E21" s="15"/>
      <c r="F21" s="15"/>
      <c r="G21" s="605"/>
      <c r="H21" s="15"/>
      <c r="I21" s="247">
        <f t="shared" si="112"/>
        <v>18</v>
      </c>
      <c r="J21" s="674">
        <f t="shared" si="1"/>
        <v>18</v>
      </c>
      <c r="K21" s="15" t="s">
        <v>383</v>
      </c>
      <c r="L21" s="842">
        <v>52840975.949893512</v>
      </c>
      <c r="M21" s="564">
        <f t="shared" si="2"/>
        <v>2.45845849352044E-2</v>
      </c>
      <c r="N21" s="365">
        <v>372.56216068155163</v>
      </c>
      <c r="O21" s="365">
        <f t="shared" si="75"/>
        <v>141831.30099210332</v>
      </c>
      <c r="P21" s="564">
        <f t="shared" si="3"/>
        <v>8.5680190540629808E-2</v>
      </c>
      <c r="Q21" s="231" t="s">
        <v>355</v>
      </c>
      <c r="R21" s="15"/>
      <c r="S21" s="605"/>
      <c r="T21" s="15"/>
      <c r="U21" s="593">
        <f t="shared" si="113"/>
        <v>18</v>
      </c>
      <c r="V21" s="675">
        <f t="shared" si="4"/>
        <v>18</v>
      </c>
      <c r="W21" s="15" t="s">
        <v>383</v>
      </c>
      <c r="X21" s="270">
        <f t="shared" si="76"/>
        <v>6600151.0334415482</v>
      </c>
      <c r="Y21" s="564">
        <f t="shared" si="5"/>
        <v>6.2587161676595254E-2</v>
      </c>
      <c r="Z21" s="15"/>
      <c r="AA21" s="605"/>
      <c r="AB21" s="15"/>
      <c r="AC21" s="593">
        <f t="shared" si="114"/>
        <v>18</v>
      </c>
      <c r="AD21" s="74">
        <v>18</v>
      </c>
      <c r="AE21" s="258" t="s">
        <v>383</v>
      </c>
      <c r="AF21" s="280">
        <v>8.4600000000000009</v>
      </c>
      <c r="AG21" s="15"/>
      <c r="AH21" s="605"/>
      <c r="AI21" s="15"/>
      <c r="AJ21" s="15"/>
      <c r="AK21" s="15"/>
      <c r="AL21" s="15"/>
      <c r="AM21" s="15"/>
      <c r="AN21" s="605"/>
      <c r="AO21" s="15"/>
      <c r="AP21" s="593">
        <f t="shared" si="78"/>
        <v>18</v>
      </c>
      <c r="AQ21" s="678">
        <f t="shared" si="6"/>
        <v>18</v>
      </c>
      <c r="AR21" s="15" t="s">
        <v>383</v>
      </c>
      <c r="AS21" s="15">
        <f t="shared" si="7"/>
        <v>8.4600000000000009</v>
      </c>
      <c r="AT21" s="845">
        <f t="shared" si="79"/>
        <v>52840975.949893512</v>
      </c>
      <c r="AU21" s="679">
        <f>AT21*AS21/3600</f>
        <v>124176.29348224976</v>
      </c>
      <c r="AV21" s="680">
        <f t="shared" si="8"/>
        <v>133107.02669923741</v>
      </c>
      <c r="AW21" s="681">
        <f t="shared" si="9"/>
        <v>25.348837012152579</v>
      </c>
      <c r="AX21" s="270">
        <f t="shared" si="124"/>
        <v>3374108.3249712107</v>
      </c>
      <c r="AY21" s="564">
        <f t="shared" si="80"/>
        <v>6.6532998480436659E-2</v>
      </c>
      <c r="AZ21" s="682">
        <f t="shared" si="10"/>
        <v>6.3854009999999999</v>
      </c>
      <c r="BA21" s="15"/>
      <c r="BB21" s="605"/>
      <c r="BC21" s="15"/>
      <c r="BD21" s="15"/>
      <c r="BE21" s="15"/>
      <c r="BF21" s="15"/>
      <c r="BG21" s="15"/>
      <c r="BH21" s="15"/>
      <c r="BI21" s="605"/>
      <c r="BJ21" s="15"/>
      <c r="BK21" s="247">
        <f t="shared" si="116"/>
        <v>18</v>
      </c>
      <c r="BL21" s="231">
        <f t="shared" si="11"/>
        <v>18</v>
      </c>
      <c r="BM21" s="15" t="s">
        <v>383</v>
      </c>
      <c r="BN21" s="564">
        <f t="shared" si="81"/>
        <v>6.6532998480436659E-2</v>
      </c>
      <c r="BO21" s="270">
        <f t="shared" si="82"/>
        <v>776742.26986578957</v>
      </c>
      <c r="BP21" s="564">
        <f t="shared" si="83"/>
        <v>2.45845849352044E-2</v>
      </c>
      <c r="BQ21" s="270">
        <f t="shared" si="84"/>
        <v>287013.76373250195</v>
      </c>
      <c r="BR21" s="685">
        <f t="shared" si="12"/>
        <v>1063756.0335982915</v>
      </c>
      <c r="BS21" s="682">
        <f t="shared" si="13"/>
        <v>2.0131269999999999</v>
      </c>
      <c r="BT21" s="15"/>
      <c r="BU21" s="605"/>
      <c r="BV21" s="10"/>
      <c r="BW21" s="191"/>
      <c r="BX21" s="191"/>
      <c r="BY21" s="191"/>
      <c r="BZ21" s="191"/>
      <c r="CA21" s="191"/>
      <c r="CB21" s="191"/>
      <c r="CC21" s="191"/>
      <c r="CD21" s="191"/>
      <c r="CE21" s="15"/>
      <c r="CF21" s="605"/>
      <c r="CG21" s="15"/>
      <c r="CH21" s="247">
        <f t="shared" si="117"/>
        <v>18</v>
      </c>
      <c r="CI21" s="74">
        <f t="shared" si="15"/>
        <v>18</v>
      </c>
      <c r="CJ21" s="15" t="s">
        <v>383</v>
      </c>
      <c r="CK21" s="254">
        <f t="shared" si="16"/>
        <v>2.45845849352044E-2</v>
      </c>
      <c r="CL21" s="256">
        <f t="shared" si="17"/>
        <v>131211.81751734967</v>
      </c>
      <c r="CM21" s="254">
        <f t="shared" si="18"/>
        <v>8.5680190540629808E-2</v>
      </c>
      <c r="CN21" s="256">
        <f t="shared" si="19"/>
        <v>1468490.8787692192</v>
      </c>
      <c r="CO21" s="256">
        <f t="shared" si="20"/>
        <v>1599702.6962865689</v>
      </c>
      <c r="CP21" s="254">
        <f t="shared" si="21"/>
        <v>7.1172646901812228E-2</v>
      </c>
      <c r="CQ21" s="252">
        <f t="shared" si="22"/>
        <v>3.0273910000000002</v>
      </c>
      <c r="CR21" s="15"/>
      <c r="CS21" s="60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0"/>
      <c r="DE21" s="605"/>
      <c r="DF21" s="15"/>
      <c r="DG21" s="593">
        <f t="shared" si="118"/>
        <v>18</v>
      </c>
      <c r="DH21" s="689">
        <f t="shared" si="24"/>
        <v>18</v>
      </c>
      <c r="DI21" s="15" t="s">
        <v>383</v>
      </c>
      <c r="DJ21" s="254">
        <f t="shared" si="25"/>
        <v>7.1172646901812228E-2</v>
      </c>
      <c r="DK21" s="256">
        <f t="shared" si="86"/>
        <v>4112.2253809998992</v>
      </c>
      <c r="DL21" s="254">
        <f t="shared" si="26"/>
        <v>8.5680190540629808E-2</v>
      </c>
      <c r="DM21" s="256">
        <f t="shared" si="27"/>
        <v>170074.60721537634</v>
      </c>
      <c r="DN21" s="254">
        <f t="shared" si="28"/>
        <v>2.45845849352044E-2</v>
      </c>
      <c r="DO21" s="256">
        <f t="shared" si="29"/>
        <v>80701.587464130338</v>
      </c>
      <c r="DP21" s="256">
        <f t="shared" si="87"/>
        <v>254888.42006050659</v>
      </c>
      <c r="DQ21" s="254">
        <f t="shared" si="30"/>
        <v>4.7862947023737924E-2</v>
      </c>
      <c r="DR21" s="252">
        <f t="shared" si="31"/>
        <v>0.48236899999999999</v>
      </c>
      <c r="DS21" s="15"/>
      <c r="DT21" s="605"/>
      <c r="DU21" s="15"/>
      <c r="DV21" s="593">
        <f t="shared" si="119"/>
        <v>18</v>
      </c>
      <c r="DW21" s="689">
        <f t="shared" si="32"/>
        <v>18</v>
      </c>
      <c r="DX21" s="15" t="s">
        <v>383</v>
      </c>
      <c r="DY21" s="254">
        <f t="shared" si="33"/>
        <v>8.5680190540629808E-2</v>
      </c>
      <c r="DZ21" s="256">
        <f t="shared" si="34"/>
        <v>307695.55852496985</v>
      </c>
      <c r="EA21" s="252">
        <f t="shared" si="35"/>
        <v>0.58230499999999996</v>
      </c>
      <c r="EB21" s="15"/>
      <c r="EC21" s="605"/>
      <c r="ED21" s="15"/>
      <c r="EE21" s="15"/>
      <c r="EF21" s="15"/>
      <c r="EG21" s="15"/>
      <c r="EH21" s="15"/>
      <c r="EI21" s="15"/>
      <c r="EJ21" s="15"/>
      <c r="EK21" s="605"/>
      <c r="EL21" s="15"/>
      <c r="EM21" s="593">
        <f t="shared" si="120"/>
        <v>18</v>
      </c>
      <c r="EN21" s="689">
        <f t="shared" si="36"/>
        <v>18</v>
      </c>
      <c r="EO21" s="15" t="s">
        <v>383</v>
      </c>
      <c r="EP21" s="254">
        <f t="shared" si="37"/>
        <v>6.2587161676595254E-2</v>
      </c>
      <c r="EQ21" s="256">
        <f t="shared" si="38"/>
        <v>444185.19946929364</v>
      </c>
      <c r="ER21" s="254">
        <f t="shared" si="39"/>
        <v>7.1172646901812228E-2</v>
      </c>
      <c r="ES21" s="256">
        <f t="shared" si="40"/>
        <v>83275.994967914536</v>
      </c>
      <c r="ET21" s="254">
        <f t="shared" si="41"/>
        <v>2.45845849352044E-2</v>
      </c>
      <c r="EU21" s="256">
        <f t="shared" si="42"/>
        <v>73133.639314829459</v>
      </c>
      <c r="EV21" s="256">
        <f t="shared" si="43"/>
        <v>600594.83375203761</v>
      </c>
      <c r="EW21" s="254">
        <f t="shared" si="44"/>
        <v>5.3424682053223586E-2</v>
      </c>
      <c r="EX21" s="252">
        <f t="shared" si="45"/>
        <v>1.1366080000000001</v>
      </c>
      <c r="EY21" s="15"/>
      <c r="EZ21" s="605"/>
      <c r="FA21" s="15"/>
      <c r="FB21" s="15"/>
      <c r="FC21" s="15"/>
      <c r="FD21" s="15"/>
      <c r="FE21" s="15"/>
      <c r="FF21" s="605"/>
      <c r="FG21" s="15"/>
      <c r="FH21" s="593">
        <f t="shared" si="121"/>
        <v>18</v>
      </c>
      <c r="FI21" s="675">
        <f t="shared" si="46"/>
        <v>18</v>
      </c>
      <c r="FJ21" s="15" t="s">
        <v>383</v>
      </c>
      <c r="FK21" s="254">
        <f t="shared" si="47"/>
        <v>6.2587161676595254E-2</v>
      </c>
      <c r="FL21" s="256">
        <f t="shared" si="48"/>
        <v>1241194.2240202853</v>
      </c>
      <c r="FM21" s="252">
        <f t="shared" si="49"/>
        <v>2.3489239999999998</v>
      </c>
      <c r="FN21" s="15"/>
      <c r="FO21" s="605"/>
      <c r="FP21" s="15"/>
      <c r="FQ21" s="247">
        <v>18</v>
      </c>
      <c r="FR21" s="675">
        <v>18</v>
      </c>
      <c r="FS21" s="15" t="s">
        <v>383</v>
      </c>
      <c r="FT21" s="256">
        <f t="shared" si="50"/>
        <v>3374108.3249712107</v>
      </c>
      <c r="FU21" s="256">
        <f t="shared" si="51"/>
        <v>1063756.0335982915</v>
      </c>
      <c r="FV21" s="256">
        <f t="shared" si="52"/>
        <v>1599702.6962865689</v>
      </c>
      <c r="FW21" s="256">
        <f t="shared" si="53"/>
        <v>254888.42006050659</v>
      </c>
      <c r="FX21" s="256">
        <f t="shared" si="54"/>
        <v>307695.55852496985</v>
      </c>
      <c r="FY21" s="256">
        <f t="shared" si="55"/>
        <v>600594.83375203761</v>
      </c>
      <c r="FZ21" s="256">
        <f t="shared" si="56"/>
        <v>1241194.2240202853</v>
      </c>
      <c r="GA21" s="256">
        <f t="shared" si="57"/>
        <v>8441940.0912138708</v>
      </c>
      <c r="GB21" s="325">
        <f t="shared" si="58"/>
        <v>15.976124</v>
      </c>
      <c r="GC21" s="15"/>
      <c r="GD21" s="605"/>
      <c r="GE21" s="15"/>
      <c r="GF21" s="593">
        <f t="shared" si="89"/>
        <v>18</v>
      </c>
      <c r="GG21" s="675">
        <f t="shared" si="59"/>
        <v>18</v>
      </c>
      <c r="GH21" s="15" t="s">
        <v>383</v>
      </c>
      <c r="GI21" s="252">
        <f t="shared" si="60"/>
        <v>6.3854009999999999</v>
      </c>
      <c r="GJ21" s="252">
        <f t="shared" si="61"/>
        <v>2.0131269999999999</v>
      </c>
      <c r="GK21" s="252">
        <f t="shared" si="62"/>
        <v>3.0273910000000002</v>
      </c>
      <c r="GL21" s="252">
        <f t="shared" si="63"/>
        <v>0.48236899999999999</v>
      </c>
      <c r="GM21" s="252">
        <f t="shared" si="64"/>
        <v>0.58230499999999996</v>
      </c>
      <c r="GN21" s="252">
        <f t="shared" si="65"/>
        <v>1.1366080000000001</v>
      </c>
      <c r="GO21" s="252">
        <f t="shared" si="66"/>
        <v>2.3489239999999998</v>
      </c>
      <c r="GP21" s="252">
        <f t="shared" si="67"/>
        <v>15.976124</v>
      </c>
      <c r="GQ21" s="845">
        <f t="shared" si="90"/>
        <v>52840975.949893512</v>
      </c>
      <c r="GR21" s="616"/>
      <c r="GS21" s="605"/>
      <c r="GT21" s="15"/>
      <c r="GU21" s="247">
        <f t="shared" si="91"/>
        <v>18</v>
      </c>
      <c r="GV21" s="675">
        <f t="shared" si="68"/>
        <v>18</v>
      </c>
      <c r="GW21" s="15" t="s">
        <v>383</v>
      </c>
      <c r="GX21" s="231" t="s">
        <v>355</v>
      </c>
      <c r="GY21" s="270">
        <f t="shared" si="69"/>
        <v>8441940.0912138708</v>
      </c>
      <c r="GZ21" s="365">
        <f t="shared" si="70"/>
        <v>52840975.949893512</v>
      </c>
      <c r="HA21" s="252">
        <f t="shared" si="92"/>
        <v>15.976124</v>
      </c>
      <c r="HB21" s="256">
        <f t="shared" si="71"/>
        <v>8441939.8405651655</v>
      </c>
      <c r="HC21" s="657">
        <f t="shared" si="72"/>
        <v>-0.25064870528876781</v>
      </c>
      <c r="HD21" s="657"/>
      <c r="HE21" s="605"/>
      <c r="HF21" s="15"/>
      <c r="HG21" s="657"/>
      <c r="HH21" s="657"/>
      <c r="HI21" s="657"/>
      <c r="HJ21" s="657"/>
      <c r="HK21" s="657"/>
      <c r="HL21" s="657"/>
      <c r="HM21" s="657"/>
      <c r="HN21" s="605"/>
      <c r="HO21" s="15"/>
      <c r="HP21" s="593">
        <f t="shared" si="122"/>
        <v>18</v>
      </c>
      <c r="HQ21" s="694">
        <f t="shared" si="73"/>
        <v>18</v>
      </c>
      <c r="HR21" s="15" t="s">
        <v>383</v>
      </c>
      <c r="HS21" s="845">
        <f t="shared" si="93"/>
        <v>52840975.949893512</v>
      </c>
      <c r="HT21" s="695">
        <f t="shared" si="94"/>
        <v>15.976124</v>
      </c>
      <c r="HU21" s="695">
        <v>12.270154</v>
      </c>
      <c r="HV21" s="672">
        <f t="shared" si="95"/>
        <v>0.3020312540494603</v>
      </c>
      <c r="HW21" s="695">
        <f t="shared" si="96"/>
        <v>3.7059700000000007</v>
      </c>
      <c r="HX21" s="673">
        <v>25</v>
      </c>
      <c r="HY21" s="15"/>
      <c r="HZ21" s="60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605"/>
      <c r="IN21" s="15"/>
      <c r="IO21" s="593">
        <v>18</v>
      </c>
      <c r="IP21" s="694">
        <v>18</v>
      </c>
      <c r="IQ21" s="15" t="s">
        <v>383</v>
      </c>
      <c r="IR21" s="696">
        <f t="shared" si="97"/>
        <v>8441940.0912138708</v>
      </c>
      <c r="IS21" s="697">
        <f t="shared" si="97"/>
        <v>52840975.949893512</v>
      </c>
      <c r="IT21" s="698">
        <f t="shared" si="97"/>
        <v>15.976124</v>
      </c>
      <c r="IU21" s="365">
        <f t="shared" si="98"/>
        <v>8041090.9831817811</v>
      </c>
      <c r="IV21" s="365">
        <f t="shared" si="99"/>
        <v>44799884.96671173</v>
      </c>
      <c r="IW21" s="696">
        <f t="shared" si="100"/>
        <v>120616.36474772671</v>
      </c>
      <c r="IX21" s="696">
        <f t="shared" si="101"/>
        <v>8321323.7264661444</v>
      </c>
      <c r="IY21" s="556">
        <f t="shared" si="102"/>
        <v>15.74786153525409</v>
      </c>
      <c r="IZ21" s="699">
        <f t="shared" si="103"/>
        <v>17.247861535254088</v>
      </c>
      <c r="JA21" s="696">
        <f t="shared" si="104"/>
        <v>8441940.0912138727</v>
      </c>
      <c r="JB21" s="700">
        <f t="shared" si="105"/>
        <v>0.22826246474591017</v>
      </c>
      <c r="JC21" s="15"/>
      <c r="JD21" s="605"/>
      <c r="JE21" s="15"/>
      <c r="JF21" s="593">
        <f t="shared" si="123"/>
        <v>18</v>
      </c>
      <c r="JG21" s="694">
        <f t="shared" si="74"/>
        <v>18</v>
      </c>
      <c r="JH21" s="15" t="s">
        <v>383</v>
      </c>
      <c r="JI21" s="845">
        <f t="shared" si="106"/>
        <v>52840975.949893512</v>
      </c>
      <c r="JJ21" s="695">
        <f t="shared" si="107"/>
        <v>15.74786153525409</v>
      </c>
      <c r="JK21" s="695">
        <v>12.036</v>
      </c>
      <c r="JL21" s="672">
        <f t="shared" si="125"/>
        <v>0.3083966047901372</v>
      </c>
      <c r="JM21" s="695">
        <f t="shared" si="109"/>
        <v>3.7118615352540907</v>
      </c>
      <c r="JN21" s="673">
        <v>25</v>
      </c>
      <c r="JO21" s="15"/>
      <c r="JP21" s="15"/>
      <c r="JQ21" s="605"/>
      <c r="JR21" s="15"/>
      <c r="JS21" s="845">
        <v>52860895</v>
      </c>
      <c r="JT21" s="695">
        <v>15.823285950211968</v>
      </c>
      <c r="JU21" s="850">
        <f t="shared" si="110"/>
        <v>19919.050106488168</v>
      </c>
      <c r="JV21" s="851">
        <f t="shared" si="111"/>
        <v>-7.5424414957877772E-2</v>
      </c>
    </row>
    <row r="22" spans="1:282" x14ac:dyDescent="0.3">
      <c r="A22" s="15"/>
      <c r="B22" s="15"/>
      <c r="C22" s="15"/>
      <c r="D22" s="15"/>
      <c r="E22" s="15"/>
      <c r="F22" s="15"/>
      <c r="G22" s="605"/>
      <c r="H22" s="15"/>
      <c r="I22" s="628">
        <v>19</v>
      </c>
      <c r="J22" s="632">
        <f t="shared" si="1"/>
        <v>19</v>
      </c>
      <c r="K22" s="402" t="s">
        <v>384</v>
      </c>
      <c r="L22" s="842">
        <v>1245.1337100447868</v>
      </c>
      <c r="M22" s="634">
        <f t="shared" si="2"/>
        <v>5.7930601961835864E-7</v>
      </c>
      <c r="N22" s="633">
        <v>21.48076923076923</v>
      </c>
      <c r="O22" s="633">
        <f t="shared" si="75"/>
        <v>57.965042902711652</v>
      </c>
      <c r="P22" s="634">
        <f t="shared" si="3"/>
        <v>3.5016642207044486E-5</v>
      </c>
      <c r="Q22" s="635" t="s">
        <v>355</v>
      </c>
      <c r="R22" s="15"/>
      <c r="S22" s="605"/>
      <c r="T22" s="15"/>
      <c r="U22" s="636">
        <f t="shared" si="113"/>
        <v>19</v>
      </c>
      <c r="V22" s="637">
        <f t="shared" si="4"/>
        <v>19</v>
      </c>
      <c r="W22" s="402" t="s">
        <v>384</v>
      </c>
      <c r="X22" s="290">
        <f t="shared" si="76"/>
        <v>2325.0076335205258</v>
      </c>
      <c r="Y22" s="634">
        <f t="shared" si="5"/>
        <v>2.2047317996386873E-5</v>
      </c>
      <c r="Z22" s="15"/>
      <c r="AA22" s="605"/>
      <c r="AB22" s="15"/>
      <c r="AC22" s="636">
        <f t="shared" si="114"/>
        <v>19</v>
      </c>
      <c r="AD22" s="638">
        <v>19</v>
      </c>
      <c r="AE22" s="639" t="s">
        <v>384</v>
      </c>
      <c r="AF22" s="640">
        <v>131.15</v>
      </c>
      <c r="AG22" s="15"/>
      <c r="AH22" s="605"/>
      <c r="AI22" s="15"/>
      <c r="AJ22" s="15"/>
      <c r="AK22" s="15"/>
      <c r="AL22" s="15"/>
      <c r="AM22" s="15"/>
      <c r="AN22" s="605"/>
      <c r="AO22" s="15"/>
      <c r="AP22" s="636">
        <f t="shared" si="78"/>
        <v>19</v>
      </c>
      <c r="AQ22" s="645">
        <f t="shared" si="6"/>
        <v>19</v>
      </c>
      <c r="AR22" s="402" t="s">
        <v>384</v>
      </c>
      <c r="AS22" s="402">
        <f t="shared" si="7"/>
        <v>131.15</v>
      </c>
      <c r="AT22" s="845">
        <f t="shared" si="79"/>
        <v>1245.1337100447868</v>
      </c>
      <c r="AU22" s="646">
        <f t="shared" si="115"/>
        <v>45.36091279788161</v>
      </c>
      <c r="AV22" s="647">
        <f t="shared" si="8"/>
        <v>48.623260217961658</v>
      </c>
      <c r="AW22" s="648">
        <f t="shared" si="9"/>
        <v>25.348837012152579</v>
      </c>
      <c r="AX22" s="290">
        <f t="shared" si="124"/>
        <v>1232.5430982645926</v>
      </c>
      <c r="AY22" s="634">
        <f t="shared" si="80"/>
        <v>2.430413614080115E-5</v>
      </c>
      <c r="AZ22" s="649">
        <f t="shared" si="10"/>
        <v>98.988814000000005</v>
      </c>
      <c r="BA22" s="15"/>
      <c r="BB22" s="605"/>
      <c r="BC22" s="15"/>
      <c r="BD22" s="15"/>
      <c r="BE22" s="15"/>
      <c r="BF22" s="15"/>
      <c r="BG22" s="15"/>
      <c r="BH22" s="15"/>
      <c r="BI22" s="605"/>
      <c r="BJ22" s="15"/>
      <c r="BK22" s="628">
        <f t="shared" si="116"/>
        <v>19</v>
      </c>
      <c r="BL22" s="635">
        <f t="shared" si="11"/>
        <v>19</v>
      </c>
      <c r="BM22" s="402" t="s">
        <v>384</v>
      </c>
      <c r="BN22" s="634">
        <f t="shared" si="81"/>
        <v>2.430413614080115E-5</v>
      </c>
      <c r="BO22" s="290">
        <f t="shared" si="82"/>
        <v>283.73965256779991</v>
      </c>
      <c r="BP22" s="634">
        <f t="shared" si="83"/>
        <v>5.7930601961835864E-7</v>
      </c>
      <c r="BQ22" s="290">
        <f t="shared" si="84"/>
        <v>6.7631323238436183</v>
      </c>
      <c r="BR22" s="650">
        <f t="shared" si="12"/>
        <v>290.5027848916435</v>
      </c>
      <c r="BS22" s="649">
        <f t="shared" si="13"/>
        <v>23.331050999999999</v>
      </c>
      <c r="BT22" s="15"/>
      <c r="BU22" s="605"/>
      <c r="BV22" s="10"/>
      <c r="BW22" s="191"/>
      <c r="BX22" s="191"/>
      <c r="BY22" s="191"/>
      <c r="BZ22" s="191"/>
      <c r="CA22" s="191"/>
      <c r="CB22" s="191"/>
      <c r="CC22" s="191"/>
      <c r="CD22" s="191"/>
      <c r="CE22" s="15"/>
      <c r="CF22" s="605"/>
      <c r="CG22" s="15"/>
      <c r="CH22" s="628">
        <f t="shared" si="117"/>
        <v>19</v>
      </c>
      <c r="CI22" s="638">
        <f t="shared" si="15"/>
        <v>19</v>
      </c>
      <c r="CJ22" s="402" t="s">
        <v>384</v>
      </c>
      <c r="CK22" s="634">
        <f t="shared" si="16"/>
        <v>5.7930601961835864E-7</v>
      </c>
      <c r="CL22" s="290">
        <f t="shared" si="17"/>
        <v>3.0918478360812029</v>
      </c>
      <c r="CM22" s="634">
        <f t="shared" si="18"/>
        <v>3.5016642207044486E-5</v>
      </c>
      <c r="CN22" s="290">
        <f t="shared" si="19"/>
        <v>600.15762525394712</v>
      </c>
      <c r="CO22" s="290">
        <f t="shared" si="20"/>
        <v>603.24947309002835</v>
      </c>
      <c r="CP22" s="634">
        <f t="shared" si="21"/>
        <v>2.683927572392462E-5</v>
      </c>
      <c r="CQ22" s="649">
        <f t="shared" si="22"/>
        <v>48.448569999999997</v>
      </c>
      <c r="CR22" s="15"/>
      <c r="CS22" s="60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0"/>
      <c r="DE22" s="605"/>
      <c r="DF22" s="15"/>
      <c r="DG22" s="636">
        <f t="shared" si="118"/>
        <v>19</v>
      </c>
      <c r="DH22" s="654">
        <f t="shared" si="24"/>
        <v>19</v>
      </c>
      <c r="DI22" s="402" t="s">
        <v>384</v>
      </c>
      <c r="DJ22" s="634">
        <f t="shared" si="25"/>
        <v>2.683927572392462E-5</v>
      </c>
      <c r="DK22" s="290">
        <f t="shared" si="86"/>
        <v>1.5507242689995699</v>
      </c>
      <c r="DL22" s="634">
        <f t="shared" si="26"/>
        <v>3.5016642207044486E-5</v>
      </c>
      <c r="DM22" s="290">
        <f t="shared" si="27"/>
        <v>69.507801415781998</v>
      </c>
      <c r="DN22" s="634">
        <f t="shared" si="28"/>
        <v>5.7930601961835864E-7</v>
      </c>
      <c r="DO22" s="290">
        <f t="shared" si="29"/>
        <v>1.9016353350664972</v>
      </c>
      <c r="DP22" s="290">
        <f t="shared" si="87"/>
        <v>72.960161019848073</v>
      </c>
      <c r="DQ22" s="634">
        <f t="shared" si="30"/>
        <v>1.3700458894552406E-5</v>
      </c>
      <c r="DR22" s="649">
        <f t="shared" si="31"/>
        <v>5.8596250000000003</v>
      </c>
      <c r="DS22" s="15"/>
      <c r="DT22" s="605"/>
      <c r="DU22" s="15"/>
      <c r="DV22" s="636">
        <f t="shared" si="119"/>
        <v>19</v>
      </c>
      <c r="DW22" s="654">
        <f t="shared" si="32"/>
        <v>19</v>
      </c>
      <c r="DX22" s="402" t="s">
        <v>384</v>
      </c>
      <c r="DY22" s="634">
        <f t="shared" si="33"/>
        <v>3.5016642207044486E-5</v>
      </c>
      <c r="DZ22" s="290">
        <f t="shared" si="34"/>
        <v>125.75211625441358</v>
      </c>
      <c r="EA22" s="649">
        <f t="shared" si="35"/>
        <v>10.099487</v>
      </c>
      <c r="EB22" s="15"/>
      <c r="EC22" s="605"/>
      <c r="ED22" s="15"/>
      <c r="EE22" s="15"/>
      <c r="EF22" s="15"/>
      <c r="EG22" s="15"/>
      <c r="EH22" s="15"/>
      <c r="EI22" s="15"/>
      <c r="EJ22" s="15"/>
      <c r="EK22" s="605"/>
      <c r="EL22" s="15"/>
      <c r="EM22" s="636">
        <f t="shared" si="120"/>
        <v>19</v>
      </c>
      <c r="EN22" s="654">
        <f t="shared" si="36"/>
        <v>19</v>
      </c>
      <c r="EO22" s="402" t="s">
        <v>384</v>
      </c>
      <c r="EP22" s="634">
        <f t="shared" si="37"/>
        <v>2.2047317996386873E-5</v>
      </c>
      <c r="EQ22" s="290">
        <f t="shared" si="38"/>
        <v>156.47126470747469</v>
      </c>
      <c r="ER22" s="634">
        <f t="shared" si="39"/>
        <v>2.683927572392462E-5</v>
      </c>
      <c r="ES22" s="290">
        <f t="shared" si="40"/>
        <v>31.403460281749155</v>
      </c>
      <c r="ET22" s="634">
        <f t="shared" si="41"/>
        <v>5.7930601961835864E-7</v>
      </c>
      <c r="EU22" s="290">
        <f t="shared" si="42"/>
        <v>1.7233057870751609</v>
      </c>
      <c r="EV22" s="290">
        <f t="shared" si="43"/>
        <v>189.598030776299</v>
      </c>
      <c r="EW22" s="634">
        <f t="shared" si="44"/>
        <v>1.6865304100039989E-5</v>
      </c>
      <c r="EX22" s="649">
        <f t="shared" si="45"/>
        <v>15.227122</v>
      </c>
      <c r="EY22" s="15"/>
      <c r="EZ22" s="605"/>
      <c r="FA22" s="15"/>
      <c r="FB22" s="15"/>
      <c r="FC22" s="15"/>
      <c r="FD22" s="15"/>
      <c r="FE22" s="15"/>
      <c r="FF22" s="605"/>
      <c r="FG22" s="15"/>
      <c r="FH22" s="636">
        <f t="shared" si="121"/>
        <v>19</v>
      </c>
      <c r="FI22" s="637">
        <f t="shared" si="46"/>
        <v>19</v>
      </c>
      <c r="FJ22" s="402" t="s">
        <v>384</v>
      </c>
      <c r="FK22" s="634">
        <f t="shared" si="47"/>
        <v>2.2047317996386873E-5</v>
      </c>
      <c r="FL22" s="290">
        <f t="shared" si="48"/>
        <v>437.23030441380666</v>
      </c>
      <c r="FM22" s="649">
        <f t="shared" si="49"/>
        <v>35.115129000000003</v>
      </c>
      <c r="FN22" s="15"/>
      <c r="FO22" s="605"/>
      <c r="FP22" s="15"/>
      <c r="FQ22" s="628">
        <v>19</v>
      </c>
      <c r="FR22" s="637">
        <v>19</v>
      </c>
      <c r="FS22" s="402" t="s">
        <v>384</v>
      </c>
      <c r="FT22" s="290">
        <f t="shared" si="50"/>
        <v>1232.5430982645926</v>
      </c>
      <c r="FU22" s="290">
        <f t="shared" si="51"/>
        <v>290.5027848916435</v>
      </c>
      <c r="FV22" s="290">
        <f t="shared" si="52"/>
        <v>603.24947309002835</v>
      </c>
      <c r="FW22" s="290">
        <f t="shared" si="53"/>
        <v>72.960161019848073</v>
      </c>
      <c r="FX22" s="290">
        <f t="shared" si="54"/>
        <v>125.75211625441358</v>
      </c>
      <c r="FY22" s="290">
        <f t="shared" si="55"/>
        <v>189.598030776299</v>
      </c>
      <c r="FZ22" s="290">
        <f t="shared" si="56"/>
        <v>437.23030441380666</v>
      </c>
      <c r="GA22" s="290">
        <f t="shared" si="57"/>
        <v>2951.8359687106313</v>
      </c>
      <c r="GB22" s="655">
        <f t="shared" si="58"/>
        <v>237.06979799999999</v>
      </c>
      <c r="GC22" s="15"/>
      <c r="GD22" s="605"/>
      <c r="GE22" s="15"/>
      <c r="GF22" s="636">
        <f t="shared" si="89"/>
        <v>19</v>
      </c>
      <c r="GG22" s="637">
        <f t="shared" si="59"/>
        <v>19</v>
      </c>
      <c r="GH22" s="402" t="s">
        <v>384</v>
      </c>
      <c r="GI22" s="649">
        <f t="shared" si="60"/>
        <v>98.988814000000005</v>
      </c>
      <c r="GJ22" s="649">
        <f t="shared" si="61"/>
        <v>23.331050999999999</v>
      </c>
      <c r="GK22" s="649">
        <f t="shared" si="62"/>
        <v>48.448569999999997</v>
      </c>
      <c r="GL22" s="649">
        <f t="shared" si="63"/>
        <v>5.8596250000000003</v>
      </c>
      <c r="GM22" s="649">
        <f t="shared" si="64"/>
        <v>10.099487</v>
      </c>
      <c r="GN22" s="649">
        <f t="shared" si="65"/>
        <v>15.227122</v>
      </c>
      <c r="GO22" s="649">
        <f t="shared" si="66"/>
        <v>35.115129000000003</v>
      </c>
      <c r="GP22" s="649">
        <f t="shared" si="67"/>
        <v>237.06979799999999</v>
      </c>
      <c r="GQ22" s="845">
        <f t="shared" si="90"/>
        <v>1245.1337100447868</v>
      </c>
      <c r="GR22" s="616"/>
      <c r="GS22" s="605"/>
      <c r="GT22" s="15"/>
      <c r="GU22" s="628">
        <f t="shared" si="91"/>
        <v>19</v>
      </c>
      <c r="GV22" s="637">
        <f t="shared" si="68"/>
        <v>19</v>
      </c>
      <c r="GW22" s="402" t="s">
        <v>384</v>
      </c>
      <c r="GX22" s="635" t="s">
        <v>355</v>
      </c>
      <c r="GY22" s="290">
        <f t="shared" si="69"/>
        <v>2951.8359687106313</v>
      </c>
      <c r="GZ22" s="633">
        <f t="shared" si="70"/>
        <v>1245.1337100447868</v>
      </c>
      <c r="HA22" s="649">
        <f t="shared" si="92"/>
        <v>237.06979799999999</v>
      </c>
      <c r="HB22" s="290">
        <f t="shared" si="71"/>
        <v>2951.8359712330816</v>
      </c>
      <c r="HC22" s="656">
        <f t="shared" si="72"/>
        <v>2.5224503588106018E-6</v>
      </c>
      <c r="HD22" s="657"/>
      <c r="HE22" s="605"/>
      <c r="HF22" s="15"/>
      <c r="HG22" s="657"/>
      <c r="HH22" s="657"/>
      <c r="HI22" s="657"/>
      <c r="HJ22" s="657"/>
      <c r="HK22" s="657"/>
      <c r="HL22" s="657"/>
      <c r="HM22" s="657"/>
      <c r="HN22" s="605"/>
      <c r="HO22" s="15"/>
      <c r="HP22" s="636">
        <f t="shared" si="122"/>
        <v>19</v>
      </c>
      <c r="HQ22" s="660">
        <f t="shared" si="73"/>
        <v>19</v>
      </c>
      <c r="HR22" s="402" t="s">
        <v>384</v>
      </c>
      <c r="HS22" s="845">
        <f t="shared" si="93"/>
        <v>1245.1337100447868</v>
      </c>
      <c r="HT22" s="661">
        <f t="shared" si="94"/>
        <v>237.06979799999999</v>
      </c>
      <c r="HU22" s="661">
        <v>170.58242999999999</v>
      </c>
      <c r="HV22" s="630">
        <f t="shared" si="95"/>
        <v>0.3897668007191597</v>
      </c>
      <c r="HW22" s="661">
        <f t="shared" si="96"/>
        <v>66.487368000000004</v>
      </c>
      <c r="HX22" s="631">
        <v>25</v>
      </c>
      <c r="HY22" s="15"/>
      <c r="HZ22" s="60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605"/>
      <c r="IN22" s="15"/>
      <c r="IO22" s="636">
        <v>19</v>
      </c>
      <c r="IP22" s="660">
        <v>19</v>
      </c>
      <c r="IQ22" s="402" t="s">
        <v>384</v>
      </c>
      <c r="IR22" s="667">
        <f t="shared" si="97"/>
        <v>2951.8359687106313</v>
      </c>
      <c r="IS22" s="668">
        <f t="shared" si="97"/>
        <v>1245.1337100447868</v>
      </c>
      <c r="IT22" s="669">
        <f t="shared" si="97"/>
        <v>237.06979799999999</v>
      </c>
      <c r="IU22" s="633">
        <f t="shared" si="98"/>
        <v>189.47858681094229</v>
      </c>
      <c r="IV22" s="633">
        <f t="shared" si="99"/>
        <v>1055.6551232338445</v>
      </c>
      <c r="IW22" s="667">
        <f t="shared" si="100"/>
        <v>2.8421788021641343</v>
      </c>
      <c r="IX22" s="667">
        <f t="shared" si="101"/>
        <v>2948.9937899084671</v>
      </c>
      <c r="IY22" s="670">
        <f t="shared" si="102"/>
        <v>236.84153485832405</v>
      </c>
      <c r="IZ22" s="670">
        <f>IY22+1.5</f>
        <v>238.34153485832405</v>
      </c>
      <c r="JA22" s="667">
        <f t="shared" si="104"/>
        <v>2951.8359687106317</v>
      </c>
      <c r="JB22" s="655">
        <f t="shared" si="105"/>
        <v>0.22826314167593864</v>
      </c>
      <c r="JC22" s="15"/>
      <c r="JD22" s="605"/>
      <c r="JE22" s="15"/>
      <c r="JF22" s="636">
        <f t="shared" si="123"/>
        <v>19</v>
      </c>
      <c r="JG22" s="660">
        <f t="shared" si="74"/>
        <v>19</v>
      </c>
      <c r="JH22" s="402" t="s">
        <v>384</v>
      </c>
      <c r="JI22" s="845">
        <f t="shared" si="106"/>
        <v>1245.1337100447868</v>
      </c>
      <c r="JJ22" s="661">
        <f t="shared" si="107"/>
        <v>236.84153485832405</v>
      </c>
      <c r="JK22" s="661">
        <v>170.34800000000001</v>
      </c>
      <c r="JL22" s="630">
        <f t="shared" si="125"/>
        <v>0.39033939264519701</v>
      </c>
      <c r="JM22" s="661">
        <f t="shared" si="109"/>
        <v>66.49353485832404</v>
      </c>
      <c r="JN22" s="631">
        <v>25</v>
      </c>
      <c r="JO22" s="15"/>
      <c r="JP22" s="15"/>
      <c r="JQ22" s="605"/>
      <c r="JR22" s="15"/>
      <c r="JS22" s="845">
        <v>1285</v>
      </c>
      <c r="JT22" s="661">
        <v>237.96625053336237</v>
      </c>
      <c r="JU22" s="850">
        <f t="shared" si="110"/>
        <v>39.866289955213233</v>
      </c>
      <c r="JV22" s="851">
        <f t="shared" si="111"/>
        <v>-1.1247156750383169</v>
      </c>
    </row>
    <row r="23" spans="1:282" x14ac:dyDescent="0.3">
      <c r="A23" s="15"/>
      <c r="B23" s="15"/>
      <c r="C23" s="15"/>
      <c r="D23" s="15"/>
      <c r="E23" s="15"/>
      <c r="F23" s="15"/>
      <c r="G23" s="605"/>
      <c r="H23" s="15"/>
      <c r="I23" s="247">
        <v>20</v>
      </c>
      <c r="J23" s="674">
        <f t="shared" si="1"/>
        <v>20</v>
      </c>
      <c r="K23" s="15" t="s">
        <v>385</v>
      </c>
      <c r="L23" s="842"/>
      <c r="M23" s="564">
        <f t="shared" si="2"/>
        <v>0</v>
      </c>
      <c r="N23" s="365">
        <v>900</v>
      </c>
      <c r="O23" s="365">
        <f t="shared" si="75"/>
        <v>0</v>
      </c>
      <c r="P23" s="564">
        <f t="shared" si="3"/>
        <v>0</v>
      </c>
      <c r="Q23" s="231" t="s">
        <v>360</v>
      </c>
      <c r="R23" s="15"/>
      <c r="S23" s="605"/>
      <c r="T23" s="15"/>
      <c r="U23" s="593">
        <f t="shared" si="113"/>
        <v>20</v>
      </c>
      <c r="V23" s="675">
        <f t="shared" si="4"/>
        <v>20</v>
      </c>
      <c r="W23" s="15" t="s">
        <v>385</v>
      </c>
      <c r="X23" s="270">
        <f t="shared" si="76"/>
        <v>0</v>
      </c>
      <c r="Y23" s="564">
        <f t="shared" si="5"/>
        <v>0</v>
      </c>
      <c r="Z23" s="15"/>
      <c r="AA23" s="605"/>
      <c r="AB23" s="15"/>
      <c r="AC23" s="593">
        <f t="shared" si="114"/>
        <v>20</v>
      </c>
      <c r="AD23" s="74">
        <v>20</v>
      </c>
      <c r="AE23" s="258" t="s">
        <v>385</v>
      </c>
      <c r="AF23" s="280">
        <v>4.6900000000000004</v>
      </c>
      <c r="AG23" s="15"/>
      <c r="AH23" s="605"/>
      <c r="AI23" s="15"/>
      <c r="AJ23" s="15"/>
      <c r="AK23" s="15"/>
      <c r="AL23" s="15"/>
      <c r="AM23" s="15"/>
      <c r="AN23" s="605"/>
      <c r="AO23" s="15"/>
      <c r="AP23" s="593">
        <f t="shared" si="78"/>
        <v>20</v>
      </c>
      <c r="AQ23" s="678">
        <f t="shared" si="6"/>
        <v>20</v>
      </c>
      <c r="AR23" s="15" t="s">
        <v>385</v>
      </c>
      <c r="AS23" s="15">
        <f t="shared" si="7"/>
        <v>4.6900000000000004</v>
      </c>
      <c r="AT23" s="845">
        <f t="shared" si="79"/>
        <v>0</v>
      </c>
      <c r="AU23" s="679">
        <f t="shared" si="115"/>
        <v>0</v>
      </c>
      <c r="AV23" s="680">
        <f t="shared" si="8"/>
        <v>0</v>
      </c>
      <c r="AW23" s="681">
        <f t="shared" si="9"/>
        <v>25.348837012152579</v>
      </c>
      <c r="AX23" s="270">
        <f t="shared" si="124"/>
        <v>0</v>
      </c>
      <c r="AY23" s="564">
        <f t="shared" si="80"/>
        <v>0</v>
      </c>
      <c r="AZ23" s="682">
        <f t="shared" si="10"/>
        <v>0</v>
      </c>
      <c r="BA23" s="15"/>
      <c r="BB23" s="605"/>
      <c r="BC23" s="15"/>
      <c r="BD23" s="15"/>
      <c r="BE23" s="15"/>
      <c r="BF23" s="15"/>
      <c r="BG23" s="15"/>
      <c r="BH23" s="15"/>
      <c r="BI23" s="605"/>
      <c r="BJ23" s="15"/>
      <c r="BK23" s="247">
        <f t="shared" si="116"/>
        <v>20</v>
      </c>
      <c r="BL23" s="231">
        <f t="shared" si="11"/>
        <v>20</v>
      </c>
      <c r="BM23" s="15" t="s">
        <v>385</v>
      </c>
      <c r="BN23" s="564">
        <f t="shared" si="81"/>
        <v>0</v>
      </c>
      <c r="BO23" s="270">
        <f t="shared" si="82"/>
        <v>0</v>
      </c>
      <c r="BP23" s="564">
        <f t="shared" si="83"/>
        <v>0</v>
      </c>
      <c r="BQ23" s="270">
        <f t="shared" si="84"/>
        <v>0</v>
      </c>
      <c r="BR23" s="685">
        <f t="shared" si="12"/>
        <v>0</v>
      </c>
      <c r="BS23" s="682">
        <f t="shared" si="13"/>
        <v>0</v>
      </c>
      <c r="BT23" s="15"/>
      <c r="BU23" s="605"/>
      <c r="BV23" s="10"/>
      <c r="BW23" s="191"/>
      <c r="BX23" s="191"/>
      <c r="BY23" s="191"/>
      <c r="BZ23" s="191"/>
      <c r="CA23" s="191"/>
      <c r="CB23" s="191"/>
      <c r="CC23" s="191"/>
      <c r="CD23" s="191"/>
      <c r="CE23" s="15"/>
      <c r="CF23" s="605"/>
      <c r="CG23" s="15"/>
      <c r="CH23" s="247">
        <f t="shared" si="117"/>
        <v>20</v>
      </c>
      <c r="CI23" s="74">
        <f t="shared" si="15"/>
        <v>20</v>
      </c>
      <c r="CJ23" s="15" t="s">
        <v>385</v>
      </c>
      <c r="CK23" s="254">
        <f t="shared" si="16"/>
        <v>0</v>
      </c>
      <c r="CL23" s="256">
        <f t="shared" si="17"/>
        <v>0</v>
      </c>
      <c r="CM23" s="254">
        <f t="shared" si="18"/>
        <v>0</v>
      </c>
      <c r="CN23" s="256">
        <f t="shared" si="19"/>
        <v>0</v>
      </c>
      <c r="CO23" s="256">
        <f t="shared" si="20"/>
        <v>0</v>
      </c>
      <c r="CP23" s="254">
        <f t="shared" si="21"/>
        <v>0</v>
      </c>
      <c r="CQ23" s="252">
        <f t="shared" si="22"/>
        <v>0</v>
      </c>
      <c r="CR23" s="15"/>
      <c r="CS23" s="60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0"/>
      <c r="DE23" s="605"/>
      <c r="DF23" s="15"/>
      <c r="DG23" s="593">
        <f t="shared" si="118"/>
        <v>20</v>
      </c>
      <c r="DH23" s="689">
        <f t="shared" si="24"/>
        <v>20</v>
      </c>
      <c r="DI23" s="15" t="s">
        <v>385</v>
      </c>
      <c r="DJ23" s="254">
        <f t="shared" si="25"/>
        <v>0</v>
      </c>
      <c r="DK23" s="256">
        <f t="shared" si="86"/>
        <v>0</v>
      </c>
      <c r="DL23" s="254">
        <f t="shared" si="26"/>
        <v>0</v>
      </c>
      <c r="DM23" s="256">
        <f t="shared" si="27"/>
        <v>0</v>
      </c>
      <c r="DN23" s="254">
        <f t="shared" si="28"/>
        <v>0</v>
      </c>
      <c r="DO23" s="256">
        <f t="shared" si="29"/>
        <v>0</v>
      </c>
      <c r="DP23" s="256">
        <f t="shared" si="87"/>
        <v>0</v>
      </c>
      <c r="DQ23" s="254">
        <f t="shared" si="30"/>
        <v>0</v>
      </c>
      <c r="DR23" s="252">
        <f t="shared" si="31"/>
        <v>0</v>
      </c>
      <c r="DS23" s="15"/>
      <c r="DT23" s="605"/>
      <c r="DU23" s="15"/>
      <c r="DV23" s="593">
        <f t="shared" si="119"/>
        <v>20</v>
      </c>
      <c r="DW23" s="689">
        <f t="shared" si="32"/>
        <v>20</v>
      </c>
      <c r="DX23" s="15" t="s">
        <v>385</v>
      </c>
      <c r="DY23" s="254">
        <f t="shared" si="33"/>
        <v>0</v>
      </c>
      <c r="DZ23" s="256">
        <f t="shared" si="34"/>
        <v>0</v>
      </c>
      <c r="EA23" s="252">
        <f t="shared" si="35"/>
        <v>0</v>
      </c>
      <c r="EB23" s="15"/>
      <c r="EC23" s="605"/>
      <c r="ED23" s="15"/>
      <c r="EE23" s="15"/>
      <c r="EF23" s="15"/>
      <c r="EG23" s="15"/>
      <c r="EH23" s="15"/>
      <c r="EI23" s="15"/>
      <c r="EJ23" s="15"/>
      <c r="EK23" s="605"/>
      <c r="EL23" s="15"/>
      <c r="EM23" s="593">
        <f t="shared" si="120"/>
        <v>20</v>
      </c>
      <c r="EN23" s="689">
        <f t="shared" si="36"/>
        <v>20</v>
      </c>
      <c r="EO23" s="15" t="s">
        <v>385</v>
      </c>
      <c r="EP23" s="254">
        <f t="shared" si="37"/>
        <v>0</v>
      </c>
      <c r="EQ23" s="256">
        <f t="shared" si="38"/>
        <v>0</v>
      </c>
      <c r="ER23" s="254">
        <f t="shared" si="39"/>
        <v>0</v>
      </c>
      <c r="ES23" s="256">
        <f t="shared" si="40"/>
        <v>0</v>
      </c>
      <c r="ET23" s="254">
        <f t="shared" si="41"/>
        <v>0</v>
      </c>
      <c r="EU23" s="256">
        <f t="shared" si="42"/>
        <v>0</v>
      </c>
      <c r="EV23" s="256">
        <f t="shared" si="43"/>
        <v>0</v>
      </c>
      <c r="EW23" s="254">
        <f t="shared" si="44"/>
        <v>0</v>
      </c>
      <c r="EX23" s="252">
        <f t="shared" si="45"/>
        <v>0</v>
      </c>
      <c r="EY23" s="15"/>
      <c r="EZ23" s="605"/>
      <c r="FA23" s="15"/>
      <c r="FB23" s="15"/>
      <c r="FC23" s="15"/>
      <c r="FD23" s="15"/>
      <c r="FE23" s="15"/>
      <c r="FF23" s="605"/>
      <c r="FG23" s="15"/>
      <c r="FH23" s="593">
        <f t="shared" si="121"/>
        <v>20</v>
      </c>
      <c r="FI23" s="675">
        <f t="shared" si="46"/>
        <v>20</v>
      </c>
      <c r="FJ23" s="15" t="s">
        <v>385</v>
      </c>
      <c r="FK23" s="254">
        <f t="shared" si="47"/>
        <v>0</v>
      </c>
      <c r="FL23" s="256">
        <f t="shared" si="48"/>
        <v>0</v>
      </c>
      <c r="FM23" s="252">
        <f t="shared" si="49"/>
        <v>0</v>
      </c>
      <c r="FN23" s="15"/>
      <c r="FO23" s="605"/>
      <c r="FP23" s="15"/>
      <c r="FQ23" s="247">
        <v>20</v>
      </c>
      <c r="FR23" s="675">
        <v>20</v>
      </c>
      <c r="FS23" s="15" t="s">
        <v>385</v>
      </c>
      <c r="FT23" s="256">
        <f t="shared" si="50"/>
        <v>0</v>
      </c>
      <c r="FU23" s="256">
        <f t="shared" si="51"/>
        <v>0</v>
      </c>
      <c r="FV23" s="256">
        <f t="shared" si="52"/>
        <v>0</v>
      </c>
      <c r="FW23" s="256">
        <f t="shared" si="53"/>
        <v>0</v>
      </c>
      <c r="FX23" s="256">
        <f t="shared" si="54"/>
        <v>0</v>
      </c>
      <c r="FY23" s="256">
        <f t="shared" si="55"/>
        <v>0</v>
      </c>
      <c r="FZ23" s="256">
        <f t="shared" si="56"/>
        <v>0</v>
      </c>
      <c r="GA23" s="256">
        <f t="shared" si="57"/>
        <v>0</v>
      </c>
      <c r="GB23" s="325">
        <f t="shared" si="58"/>
        <v>0</v>
      </c>
      <c r="GC23" s="15"/>
      <c r="GD23" s="605"/>
      <c r="GE23" s="15"/>
      <c r="GF23" s="593">
        <f t="shared" si="89"/>
        <v>20</v>
      </c>
      <c r="GG23" s="675">
        <f t="shared" si="59"/>
        <v>20</v>
      </c>
      <c r="GH23" s="15" t="s">
        <v>385</v>
      </c>
      <c r="GI23" s="252">
        <f t="shared" si="60"/>
        <v>0</v>
      </c>
      <c r="GJ23" s="252">
        <f t="shared" si="61"/>
        <v>0</v>
      </c>
      <c r="GK23" s="252">
        <f t="shared" si="62"/>
        <v>0</v>
      </c>
      <c r="GL23" s="252">
        <f t="shared" si="63"/>
        <v>0</v>
      </c>
      <c r="GM23" s="252">
        <f t="shared" si="64"/>
        <v>0</v>
      </c>
      <c r="GN23" s="252">
        <f t="shared" si="65"/>
        <v>0</v>
      </c>
      <c r="GO23" s="252">
        <f t="shared" si="66"/>
        <v>0</v>
      </c>
      <c r="GP23" s="252">
        <f t="shared" si="67"/>
        <v>0</v>
      </c>
      <c r="GQ23" s="845">
        <f t="shared" si="90"/>
        <v>0</v>
      </c>
      <c r="GR23" s="616"/>
      <c r="GS23" s="605"/>
      <c r="GT23" s="15"/>
      <c r="GU23" s="247">
        <f t="shared" si="91"/>
        <v>20</v>
      </c>
      <c r="GV23" s="675">
        <f t="shared" si="68"/>
        <v>20</v>
      </c>
      <c r="GW23" s="15" t="s">
        <v>385</v>
      </c>
      <c r="GX23" s="231" t="s">
        <v>360</v>
      </c>
      <c r="GY23" s="270">
        <f t="shared" si="69"/>
        <v>0</v>
      </c>
      <c r="GZ23" s="365">
        <f t="shared" si="70"/>
        <v>0</v>
      </c>
      <c r="HA23" s="252">
        <f t="shared" si="92"/>
        <v>0</v>
      </c>
      <c r="HB23" s="256">
        <f t="shared" si="71"/>
        <v>0</v>
      </c>
      <c r="HC23" s="657">
        <f t="shared" si="72"/>
        <v>0</v>
      </c>
      <c r="HD23" s="657"/>
      <c r="HE23" s="605"/>
      <c r="HF23" s="15"/>
      <c r="HG23" s="657"/>
      <c r="HH23" s="657"/>
      <c r="HI23" s="657"/>
      <c r="HJ23" s="657"/>
      <c r="HK23" s="657"/>
      <c r="HL23" s="657"/>
      <c r="HM23" s="657"/>
      <c r="HN23" s="605"/>
      <c r="HO23" s="15"/>
      <c r="HP23" s="593">
        <f t="shared" si="122"/>
        <v>20</v>
      </c>
      <c r="HQ23" s="694">
        <f t="shared" si="73"/>
        <v>20</v>
      </c>
      <c r="HR23" s="15" t="s">
        <v>385</v>
      </c>
      <c r="HS23" s="845">
        <f t="shared" si="93"/>
        <v>0</v>
      </c>
      <c r="HT23" s="695">
        <f t="shared" si="94"/>
        <v>0</v>
      </c>
      <c r="HU23" s="695">
        <v>6.73726</v>
      </c>
      <c r="HV23" s="672">
        <f t="shared" si="95"/>
        <v>-1</v>
      </c>
      <c r="HW23" s="695">
        <f t="shared" si="96"/>
        <v>-6.73726</v>
      </c>
      <c r="HX23" s="673">
        <v>10</v>
      </c>
      <c r="HY23" s="15"/>
      <c r="HZ23" s="60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605"/>
      <c r="IN23" s="15"/>
      <c r="IO23" s="593">
        <v>20</v>
      </c>
      <c r="IP23" s="694">
        <v>20</v>
      </c>
      <c r="IQ23" s="15" t="s">
        <v>385</v>
      </c>
      <c r="IR23" s="696">
        <f t="shared" si="97"/>
        <v>0</v>
      </c>
      <c r="IS23" s="697">
        <f t="shared" si="97"/>
        <v>0</v>
      </c>
      <c r="IT23" s="698">
        <f t="shared" si="97"/>
        <v>0</v>
      </c>
      <c r="IU23" s="365">
        <v>0</v>
      </c>
      <c r="IV23" s="365">
        <f t="shared" si="99"/>
        <v>0</v>
      </c>
      <c r="IW23" s="696">
        <f t="shared" si="100"/>
        <v>0</v>
      </c>
      <c r="IX23" s="696">
        <f t="shared" si="101"/>
        <v>0</v>
      </c>
      <c r="IY23" s="556">
        <f>IT23</f>
        <v>0</v>
      </c>
      <c r="IZ23" s="699">
        <f t="shared" ref="IZ23:IZ24" si="127">IY23</f>
        <v>0</v>
      </c>
      <c r="JA23" s="696">
        <f t="shared" si="104"/>
        <v>0</v>
      </c>
      <c r="JB23" s="700">
        <f t="shared" si="105"/>
        <v>0</v>
      </c>
      <c r="JC23" s="15"/>
      <c r="JD23" s="605"/>
      <c r="JE23" s="15"/>
      <c r="JF23" s="593">
        <f t="shared" si="123"/>
        <v>20</v>
      </c>
      <c r="JG23" s="694">
        <f t="shared" si="74"/>
        <v>20</v>
      </c>
      <c r="JH23" s="15" t="s">
        <v>385</v>
      </c>
      <c r="JI23" s="845">
        <f t="shared" si="106"/>
        <v>0</v>
      </c>
      <c r="JJ23" s="695">
        <f t="shared" si="107"/>
        <v>0</v>
      </c>
      <c r="JK23" s="695">
        <v>6.7370000000000001</v>
      </c>
      <c r="JL23" s="672">
        <f t="shared" si="125"/>
        <v>-1</v>
      </c>
      <c r="JM23" s="695">
        <f t="shared" si="109"/>
        <v>-6.7370000000000001</v>
      </c>
      <c r="JN23" s="673">
        <v>10</v>
      </c>
      <c r="JO23" s="15"/>
      <c r="JP23" s="15"/>
      <c r="JQ23" s="605"/>
      <c r="JR23" s="15"/>
      <c r="JS23" s="845">
        <v>0</v>
      </c>
      <c r="JT23" s="695">
        <v>0</v>
      </c>
      <c r="JU23" s="850">
        <f t="shared" si="110"/>
        <v>0</v>
      </c>
      <c r="JV23" s="851">
        <f t="shared" si="111"/>
        <v>0</v>
      </c>
    </row>
    <row r="24" spans="1:282" x14ac:dyDescent="0.3">
      <c r="A24" s="15"/>
      <c r="B24" s="15"/>
      <c r="C24" s="15"/>
      <c r="D24" s="15"/>
      <c r="E24" s="15"/>
      <c r="F24" s="15"/>
      <c r="G24" s="605"/>
      <c r="H24" s="15"/>
      <c r="I24" s="628">
        <v>21</v>
      </c>
      <c r="J24" s="632">
        <f t="shared" si="1"/>
        <v>21</v>
      </c>
      <c r="K24" s="402" t="s">
        <v>386</v>
      </c>
      <c r="L24" s="842"/>
      <c r="M24" s="634">
        <f t="shared" si="2"/>
        <v>0</v>
      </c>
      <c r="N24" s="633">
        <v>636</v>
      </c>
      <c r="O24" s="633">
        <f t="shared" si="75"/>
        <v>0</v>
      </c>
      <c r="P24" s="634">
        <f t="shared" si="3"/>
        <v>0</v>
      </c>
      <c r="Q24" s="635" t="s">
        <v>360</v>
      </c>
      <c r="R24" s="15"/>
      <c r="S24" s="605"/>
      <c r="T24" s="15"/>
      <c r="U24" s="636">
        <f t="shared" si="113"/>
        <v>21</v>
      </c>
      <c r="V24" s="637">
        <f t="shared" si="4"/>
        <v>21</v>
      </c>
      <c r="W24" s="402" t="s">
        <v>386</v>
      </c>
      <c r="X24" s="290">
        <f t="shared" si="76"/>
        <v>0</v>
      </c>
      <c r="Y24" s="634">
        <f t="shared" si="5"/>
        <v>0</v>
      </c>
      <c r="Z24" s="15"/>
      <c r="AA24" s="605"/>
      <c r="AB24" s="15"/>
      <c r="AC24" s="636">
        <f t="shared" si="114"/>
        <v>21</v>
      </c>
      <c r="AD24" s="638">
        <v>21</v>
      </c>
      <c r="AE24" s="639" t="s">
        <v>386</v>
      </c>
      <c r="AF24" s="640">
        <v>5.0999999999999996</v>
      </c>
      <c r="AG24" s="15"/>
      <c r="AH24" s="605"/>
      <c r="AI24" s="15"/>
      <c r="AJ24" s="15"/>
      <c r="AK24" s="15"/>
      <c r="AL24" s="15"/>
      <c r="AM24" s="15"/>
      <c r="AN24" s="605"/>
      <c r="AO24" s="15"/>
      <c r="AP24" s="636">
        <f t="shared" si="78"/>
        <v>21</v>
      </c>
      <c r="AQ24" s="645">
        <f t="shared" si="6"/>
        <v>21</v>
      </c>
      <c r="AR24" s="402" t="s">
        <v>386</v>
      </c>
      <c r="AS24" s="402">
        <f t="shared" si="7"/>
        <v>5.0999999999999996</v>
      </c>
      <c r="AT24" s="845">
        <f t="shared" si="79"/>
        <v>0</v>
      </c>
      <c r="AU24" s="646">
        <f t="shared" si="115"/>
        <v>0</v>
      </c>
      <c r="AV24" s="647">
        <f t="shared" si="8"/>
        <v>0</v>
      </c>
      <c r="AW24" s="648">
        <f t="shared" si="9"/>
        <v>25.348837012152579</v>
      </c>
      <c r="AX24" s="290">
        <f t="shared" si="124"/>
        <v>0</v>
      </c>
      <c r="AY24" s="634">
        <f t="shared" si="80"/>
        <v>0</v>
      </c>
      <c r="AZ24" s="649">
        <f t="shared" si="10"/>
        <v>0</v>
      </c>
      <c r="BA24" s="15"/>
      <c r="BB24" s="605"/>
      <c r="BC24" s="15"/>
      <c r="BD24" s="15"/>
      <c r="BE24" s="15"/>
      <c r="BF24" s="15"/>
      <c r="BG24" s="15"/>
      <c r="BH24" s="15"/>
      <c r="BI24" s="605"/>
      <c r="BJ24" s="15"/>
      <c r="BK24" s="628">
        <f t="shared" si="116"/>
        <v>21</v>
      </c>
      <c r="BL24" s="635">
        <f t="shared" si="11"/>
        <v>21</v>
      </c>
      <c r="BM24" s="402" t="s">
        <v>386</v>
      </c>
      <c r="BN24" s="634">
        <f t="shared" si="81"/>
        <v>0</v>
      </c>
      <c r="BO24" s="290">
        <f t="shared" si="82"/>
        <v>0</v>
      </c>
      <c r="BP24" s="634">
        <f t="shared" si="83"/>
        <v>0</v>
      </c>
      <c r="BQ24" s="290">
        <f t="shared" si="84"/>
        <v>0</v>
      </c>
      <c r="BR24" s="650">
        <f t="shared" si="12"/>
        <v>0</v>
      </c>
      <c r="BS24" s="649">
        <f t="shared" si="13"/>
        <v>0</v>
      </c>
      <c r="BT24" s="15"/>
      <c r="BU24" s="605"/>
      <c r="BV24" s="10"/>
      <c r="BW24" s="191"/>
      <c r="BX24" s="191"/>
      <c r="BY24" s="191"/>
      <c r="BZ24" s="191"/>
      <c r="CA24" s="191"/>
      <c r="CB24" s="191"/>
      <c r="CC24" s="191"/>
      <c r="CD24" s="191"/>
      <c r="CE24" s="15"/>
      <c r="CF24" s="605"/>
      <c r="CG24" s="15"/>
      <c r="CH24" s="628">
        <f t="shared" si="117"/>
        <v>21</v>
      </c>
      <c r="CI24" s="638">
        <f t="shared" si="15"/>
        <v>21</v>
      </c>
      <c r="CJ24" s="402" t="s">
        <v>386</v>
      </c>
      <c r="CK24" s="634">
        <f t="shared" si="16"/>
        <v>0</v>
      </c>
      <c r="CL24" s="290">
        <f t="shared" si="17"/>
        <v>0</v>
      </c>
      <c r="CM24" s="634">
        <f t="shared" si="18"/>
        <v>0</v>
      </c>
      <c r="CN24" s="290">
        <f t="shared" si="19"/>
        <v>0</v>
      </c>
      <c r="CO24" s="290">
        <f t="shared" si="20"/>
        <v>0</v>
      </c>
      <c r="CP24" s="634">
        <f t="shared" si="21"/>
        <v>0</v>
      </c>
      <c r="CQ24" s="649">
        <f t="shared" si="22"/>
        <v>0</v>
      </c>
      <c r="CR24" s="15"/>
      <c r="CS24" s="60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0"/>
      <c r="DE24" s="605"/>
      <c r="DF24" s="15"/>
      <c r="DG24" s="636">
        <f t="shared" si="118"/>
        <v>21</v>
      </c>
      <c r="DH24" s="654">
        <f t="shared" si="24"/>
        <v>21</v>
      </c>
      <c r="DI24" s="402" t="s">
        <v>386</v>
      </c>
      <c r="DJ24" s="634">
        <f t="shared" si="25"/>
        <v>0</v>
      </c>
      <c r="DK24" s="290">
        <f t="shared" si="86"/>
        <v>0</v>
      </c>
      <c r="DL24" s="634">
        <f t="shared" si="26"/>
        <v>0</v>
      </c>
      <c r="DM24" s="290">
        <f t="shared" si="27"/>
        <v>0</v>
      </c>
      <c r="DN24" s="634">
        <f t="shared" si="28"/>
        <v>0</v>
      </c>
      <c r="DO24" s="290">
        <f t="shared" si="29"/>
        <v>0</v>
      </c>
      <c r="DP24" s="290">
        <f t="shared" si="87"/>
        <v>0</v>
      </c>
      <c r="DQ24" s="634">
        <f t="shared" si="30"/>
        <v>0</v>
      </c>
      <c r="DR24" s="649">
        <f t="shared" si="31"/>
        <v>0</v>
      </c>
      <c r="DS24" s="15"/>
      <c r="DT24" s="605"/>
      <c r="DU24" s="15"/>
      <c r="DV24" s="636">
        <f t="shared" si="119"/>
        <v>21</v>
      </c>
      <c r="DW24" s="654">
        <f t="shared" si="32"/>
        <v>21</v>
      </c>
      <c r="DX24" s="402" t="s">
        <v>386</v>
      </c>
      <c r="DY24" s="634">
        <f t="shared" si="33"/>
        <v>0</v>
      </c>
      <c r="DZ24" s="290">
        <f t="shared" si="34"/>
        <v>0</v>
      </c>
      <c r="EA24" s="649">
        <f t="shared" si="35"/>
        <v>0</v>
      </c>
      <c r="EB24" s="15"/>
      <c r="EC24" s="605"/>
      <c r="ED24" s="15"/>
      <c r="EE24" s="15"/>
      <c r="EF24" s="15"/>
      <c r="EG24" s="15"/>
      <c r="EH24" s="15"/>
      <c r="EI24" s="15"/>
      <c r="EJ24" s="15"/>
      <c r="EK24" s="605"/>
      <c r="EL24" s="15"/>
      <c r="EM24" s="636">
        <f t="shared" si="120"/>
        <v>21</v>
      </c>
      <c r="EN24" s="654">
        <f t="shared" si="36"/>
        <v>21</v>
      </c>
      <c r="EO24" s="402" t="s">
        <v>386</v>
      </c>
      <c r="EP24" s="634">
        <f t="shared" si="37"/>
        <v>0</v>
      </c>
      <c r="EQ24" s="290">
        <f t="shared" si="38"/>
        <v>0</v>
      </c>
      <c r="ER24" s="634">
        <f t="shared" si="39"/>
        <v>0</v>
      </c>
      <c r="ES24" s="290">
        <f t="shared" si="40"/>
        <v>0</v>
      </c>
      <c r="ET24" s="634">
        <f t="shared" si="41"/>
        <v>0</v>
      </c>
      <c r="EU24" s="290">
        <f t="shared" si="42"/>
        <v>0</v>
      </c>
      <c r="EV24" s="290">
        <f t="shared" si="43"/>
        <v>0</v>
      </c>
      <c r="EW24" s="634">
        <f t="shared" si="44"/>
        <v>0</v>
      </c>
      <c r="EX24" s="649">
        <f t="shared" si="45"/>
        <v>0</v>
      </c>
      <c r="EY24" s="15"/>
      <c r="EZ24" s="605"/>
      <c r="FA24" s="15"/>
      <c r="FB24" s="15"/>
      <c r="FC24" s="15"/>
      <c r="FD24" s="15"/>
      <c r="FE24" s="15"/>
      <c r="FF24" s="605"/>
      <c r="FG24" s="15"/>
      <c r="FH24" s="636">
        <f t="shared" si="121"/>
        <v>21</v>
      </c>
      <c r="FI24" s="637">
        <f t="shared" si="46"/>
        <v>21</v>
      </c>
      <c r="FJ24" s="402" t="s">
        <v>386</v>
      </c>
      <c r="FK24" s="634">
        <f t="shared" si="47"/>
        <v>0</v>
      </c>
      <c r="FL24" s="290">
        <f t="shared" si="48"/>
        <v>0</v>
      </c>
      <c r="FM24" s="649">
        <f t="shared" si="49"/>
        <v>0</v>
      </c>
      <c r="FN24" s="15"/>
      <c r="FO24" s="605"/>
      <c r="FP24" s="15"/>
      <c r="FQ24" s="628">
        <v>21</v>
      </c>
      <c r="FR24" s="637">
        <v>21</v>
      </c>
      <c r="FS24" s="402" t="s">
        <v>386</v>
      </c>
      <c r="FT24" s="290">
        <f t="shared" si="50"/>
        <v>0</v>
      </c>
      <c r="FU24" s="290">
        <f t="shared" si="51"/>
        <v>0</v>
      </c>
      <c r="FV24" s="290">
        <f t="shared" si="52"/>
        <v>0</v>
      </c>
      <c r="FW24" s="290">
        <f t="shared" si="53"/>
        <v>0</v>
      </c>
      <c r="FX24" s="290">
        <f t="shared" si="54"/>
        <v>0</v>
      </c>
      <c r="FY24" s="290">
        <f t="shared" si="55"/>
        <v>0</v>
      </c>
      <c r="FZ24" s="290">
        <f t="shared" si="56"/>
        <v>0</v>
      </c>
      <c r="GA24" s="290">
        <f t="shared" si="57"/>
        <v>0</v>
      </c>
      <c r="GB24" s="655">
        <f t="shared" si="58"/>
        <v>0</v>
      </c>
      <c r="GC24" s="15"/>
      <c r="GD24" s="605"/>
      <c r="GE24" s="15"/>
      <c r="GF24" s="636">
        <f t="shared" si="89"/>
        <v>21</v>
      </c>
      <c r="GG24" s="637">
        <f t="shared" si="59"/>
        <v>21</v>
      </c>
      <c r="GH24" s="402" t="s">
        <v>386</v>
      </c>
      <c r="GI24" s="649">
        <f t="shared" si="60"/>
        <v>0</v>
      </c>
      <c r="GJ24" s="649">
        <f t="shared" si="61"/>
        <v>0</v>
      </c>
      <c r="GK24" s="649">
        <f t="shared" si="62"/>
        <v>0</v>
      </c>
      <c r="GL24" s="649">
        <f t="shared" si="63"/>
        <v>0</v>
      </c>
      <c r="GM24" s="649">
        <f t="shared" si="64"/>
        <v>0</v>
      </c>
      <c r="GN24" s="649">
        <f t="shared" si="65"/>
        <v>0</v>
      </c>
      <c r="GO24" s="649">
        <f t="shared" si="66"/>
        <v>0</v>
      </c>
      <c r="GP24" s="649">
        <f t="shared" si="67"/>
        <v>0</v>
      </c>
      <c r="GQ24" s="845">
        <f t="shared" si="90"/>
        <v>0</v>
      </c>
      <c r="GR24" s="616"/>
      <c r="GS24" s="605"/>
      <c r="GT24" s="15"/>
      <c r="GU24" s="628">
        <f t="shared" si="91"/>
        <v>21</v>
      </c>
      <c r="GV24" s="637">
        <f t="shared" si="68"/>
        <v>21</v>
      </c>
      <c r="GW24" s="402" t="s">
        <v>386</v>
      </c>
      <c r="GX24" s="635" t="s">
        <v>360</v>
      </c>
      <c r="GY24" s="290">
        <f t="shared" si="69"/>
        <v>0</v>
      </c>
      <c r="GZ24" s="633">
        <f t="shared" si="70"/>
        <v>0</v>
      </c>
      <c r="HA24" s="649">
        <f t="shared" si="92"/>
        <v>0</v>
      </c>
      <c r="HB24" s="290">
        <f t="shared" si="71"/>
        <v>0</v>
      </c>
      <c r="HC24" s="656">
        <f t="shared" si="72"/>
        <v>0</v>
      </c>
      <c r="HD24" s="657"/>
      <c r="HE24" s="605"/>
      <c r="HF24" s="15"/>
      <c r="HG24" s="657"/>
      <c r="HH24" s="657"/>
      <c r="HI24" s="657"/>
      <c r="HJ24" s="657"/>
      <c r="HK24" s="657"/>
      <c r="HL24" s="657"/>
      <c r="HM24" s="657"/>
      <c r="HN24" s="605"/>
      <c r="HO24" s="15"/>
      <c r="HP24" s="636">
        <f t="shared" si="122"/>
        <v>21</v>
      </c>
      <c r="HQ24" s="660">
        <f t="shared" si="73"/>
        <v>21</v>
      </c>
      <c r="HR24" s="402" t="s">
        <v>386</v>
      </c>
      <c r="HS24" s="845">
        <f t="shared" si="93"/>
        <v>0</v>
      </c>
      <c r="HT24" s="661">
        <f t="shared" si="94"/>
        <v>0</v>
      </c>
      <c r="HU24" s="661">
        <v>7.8113530000000004</v>
      </c>
      <c r="HV24" s="630">
        <f t="shared" si="95"/>
        <v>-1</v>
      </c>
      <c r="HW24" s="661">
        <f t="shared" si="96"/>
        <v>-7.8113530000000004</v>
      </c>
      <c r="HX24" s="631">
        <v>10</v>
      </c>
      <c r="HY24" s="15"/>
      <c r="HZ24" s="60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605"/>
      <c r="IN24" s="15"/>
      <c r="IO24" s="636">
        <v>21</v>
      </c>
      <c r="IP24" s="660">
        <v>21</v>
      </c>
      <c r="IQ24" s="402" t="s">
        <v>386</v>
      </c>
      <c r="IR24" s="667">
        <f t="shared" si="97"/>
        <v>0</v>
      </c>
      <c r="IS24" s="668">
        <f t="shared" si="97"/>
        <v>0</v>
      </c>
      <c r="IT24" s="669">
        <f t="shared" si="97"/>
        <v>0</v>
      </c>
      <c r="IU24" s="633">
        <v>0</v>
      </c>
      <c r="IV24" s="633">
        <f t="shared" si="99"/>
        <v>0</v>
      </c>
      <c r="IW24" s="667">
        <f t="shared" si="100"/>
        <v>0</v>
      </c>
      <c r="IX24" s="667">
        <f t="shared" si="101"/>
        <v>0</v>
      </c>
      <c r="IY24" s="670">
        <f>IT24</f>
        <v>0</v>
      </c>
      <c r="IZ24" s="670">
        <f t="shared" si="127"/>
        <v>0</v>
      </c>
      <c r="JA24" s="667">
        <f t="shared" si="104"/>
        <v>0</v>
      </c>
      <c r="JB24" s="655">
        <f t="shared" si="105"/>
        <v>0</v>
      </c>
      <c r="JC24" s="15"/>
      <c r="JD24" s="605"/>
      <c r="JE24" s="15"/>
      <c r="JF24" s="636">
        <f t="shared" si="123"/>
        <v>21</v>
      </c>
      <c r="JG24" s="660">
        <f t="shared" si="74"/>
        <v>21</v>
      </c>
      <c r="JH24" s="402" t="s">
        <v>386</v>
      </c>
      <c r="JI24" s="845">
        <f t="shared" si="106"/>
        <v>0</v>
      </c>
      <c r="JJ24" s="661">
        <f t="shared" si="107"/>
        <v>0</v>
      </c>
      <c r="JK24" s="661">
        <v>7.8109999999999999</v>
      </c>
      <c r="JL24" s="630">
        <f t="shared" si="125"/>
        <v>-1</v>
      </c>
      <c r="JM24" s="661">
        <f t="shared" si="109"/>
        <v>-7.8109999999999999</v>
      </c>
      <c r="JN24" s="631">
        <v>10</v>
      </c>
      <c r="JO24" s="15"/>
      <c r="JP24" s="15"/>
      <c r="JQ24" s="605"/>
      <c r="JR24" s="15"/>
      <c r="JS24" s="845">
        <v>0</v>
      </c>
      <c r="JT24" s="661">
        <v>0</v>
      </c>
      <c r="JU24" s="850">
        <f t="shared" si="110"/>
        <v>0</v>
      </c>
      <c r="JV24" s="851">
        <f t="shared" si="111"/>
        <v>0</v>
      </c>
    </row>
    <row r="25" spans="1:282" x14ac:dyDescent="0.3">
      <c r="A25" s="15"/>
      <c r="B25" s="15"/>
      <c r="C25" s="15"/>
      <c r="D25" s="15"/>
      <c r="E25" s="15"/>
      <c r="F25" s="15"/>
      <c r="G25" s="605"/>
      <c r="H25" s="15"/>
      <c r="I25" s="247">
        <v>22</v>
      </c>
      <c r="J25" s="674">
        <f t="shared" si="1"/>
        <v>22</v>
      </c>
      <c r="K25" s="15" t="s">
        <v>387</v>
      </c>
      <c r="L25" s="842">
        <v>95496819.257293984</v>
      </c>
      <c r="M25" s="564">
        <f t="shared" si="2"/>
        <v>4.4430475059716201E-2</v>
      </c>
      <c r="N25" s="365">
        <v>1521.6980599295728</v>
      </c>
      <c r="O25" s="365">
        <f t="shared" si="75"/>
        <v>62756.746408491686</v>
      </c>
      <c r="P25" s="564">
        <f t="shared" si="3"/>
        <v>3.7911306970870459E-2</v>
      </c>
      <c r="Q25" s="231" t="s">
        <v>355</v>
      </c>
      <c r="R25" s="15"/>
      <c r="S25" s="605"/>
      <c r="T25" s="15"/>
      <c r="U25" s="593">
        <f t="shared" si="113"/>
        <v>22</v>
      </c>
      <c r="V25" s="675">
        <f t="shared" si="4"/>
        <v>22</v>
      </c>
      <c r="W25" s="15" t="s">
        <v>387</v>
      </c>
      <c r="X25" s="270">
        <f t="shared" si="76"/>
        <v>5028253.6495433627</v>
      </c>
      <c r="Y25" s="564">
        <f t="shared" si="5"/>
        <v>4.7681351914579277E-2</v>
      </c>
      <c r="Z25" s="15"/>
      <c r="AA25" s="605"/>
      <c r="AB25" s="15"/>
      <c r="AC25" s="593">
        <f t="shared" si="114"/>
        <v>22</v>
      </c>
      <c r="AD25" s="74">
        <v>22</v>
      </c>
      <c r="AE25" s="258" t="s">
        <v>387</v>
      </c>
      <c r="AF25" s="280">
        <v>3.68</v>
      </c>
      <c r="AG25" s="15"/>
      <c r="AH25" s="605"/>
      <c r="AI25" s="15"/>
      <c r="AJ25" s="15"/>
      <c r="AK25" s="15"/>
      <c r="AL25" s="15"/>
      <c r="AM25" s="15"/>
      <c r="AN25" s="605"/>
      <c r="AO25" s="15"/>
      <c r="AP25" s="593">
        <f t="shared" si="78"/>
        <v>22</v>
      </c>
      <c r="AQ25" s="678">
        <f t="shared" si="6"/>
        <v>22</v>
      </c>
      <c r="AR25" s="15" t="s">
        <v>387</v>
      </c>
      <c r="AS25" s="15">
        <f t="shared" si="7"/>
        <v>3.68</v>
      </c>
      <c r="AT25" s="845">
        <f t="shared" si="79"/>
        <v>95496819.257293984</v>
      </c>
      <c r="AU25" s="679">
        <f t="shared" si="115"/>
        <v>97618.970796344962</v>
      </c>
      <c r="AV25" s="680">
        <f t="shared" si="8"/>
        <v>104639.70688574742</v>
      </c>
      <c r="AW25" s="681">
        <f t="shared" si="9"/>
        <v>25.348837012152579</v>
      </c>
      <c r="AX25" s="270">
        <f t="shared" si="124"/>
        <v>2652494.8748462312</v>
      </c>
      <c r="AY25" s="564">
        <f t="shared" si="80"/>
        <v>5.2303726045611211E-2</v>
      </c>
      <c r="AZ25" s="682">
        <f t="shared" si="10"/>
        <v>2.777574</v>
      </c>
      <c r="BA25" s="15"/>
      <c r="BB25" s="605"/>
      <c r="BC25" s="15"/>
      <c r="BD25" s="15"/>
      <c r="BE25" s="15"/>
      <c r="BF25" s="15"/>
      <c r="BG25" s="15"/>
      <c r="BH25" s="15"/>
      <c r="BI25" s="605"/>
      <c r="BJ25" s="15"/>
      <c r="BK25" s="247">
        <f t="shared" si="116"/>
        <v>22</v>
      </c>
      <c r="BL25" s="231">
        <f t="shared" si="11"/>
        <v>22</v>
      </c>
      <c r="BM25" s="15" t="s">
        <v>387</v>
      </c>
      <c r="BN25" s="564">
        <f t="shared" si="81"/>
        <v>5.2303726045611211E-2</v>
      </c>
      <c r="BO25" s="270">
        <f t="shared" si="82"/>
        <v>610622.03446388</v>
      </c>
      <c r="BP25" s="564">
        <f t="shared" si="83"/>
        <v>4.4430475059716201E-2</v>
      </c>
      <c r="BQ25" s="270">
        <f t="shared" si="84"/>
        <v>518705.43696068239</v>
      </c>
      <c r="BR25" s="685">
        <f t="shared" si="12"/>
        <v>1129327.4714245624</v>
      </c>
      <c r="BS25" s="682">
        <f t="shared" si="13"/>
        <v>1.1825810000000001</v>
      </c>
      <c r="BT25" s="15"/>
      <c r="BU25" s="605"/>
      <c r="BV25" s="10"/>
      <c r="BW25" s="191"/>
      <c r="BX25" s="191"/>
      <c r="BY25" s="191"/>
      <c r="BZ25" s="191"/>
      <c r="CA25" s="191"/>
      <c r="CB25" s="191"/>
      <c r="CC25" s="191"/>
      <c r="CD25" s="191"/>
      <c r="CE25" s="15"/>
      <c r="CF25" s="605"/>
      <c r="CG25" s="15"/>
      <c r="CH25" s="247">
        <f t="shared" si="117"/>
        <v>22</v>
      </c>
      <c r="CI25" s="74">
        <f t="shared" si="15"/>
        <v>22</v>
      </c>
      <c r="CJ25" s="15" t="s">
        <v>387</v>
      </c>
      <c r="CK25" s="254">
        <f t="shared" si="16"/>
        <v>4.4430475059716201E-2</v>
      </c>
      <c r="CL25" s="256">
        <f t="shared" si="17"/>
        <v>237132.47146981649</v>
      </c>
      <c r="CM25" s="254">
        <f t="shared" si="18"/>
        <v>3.7911306970870459E-2</v>
      </c>
      <c r="CN25" s="256">
        <f t="shared" si="19"/>
        <v>649769.89590777294</v>
      </c>
      <c r="CO25" s="256">
        <f t="shared" si="20"/>
        <v>886902.36737758946</v>
      </c>
      <c r="CP25" s="254">
        <f t="shared" si="21"/>
        <v>3.9459325271049436E-2</v>
      </c>
      <c r="CQ25" s="252">
        <f t="shared" si="22"/>
        <v>0.92872500000000002</v>
      </c>
      <c r="CR25" s="15"/>
      <c r="CS25" s="60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0"/>
      <c r="DE25" s="605"/>
      <c r="DF25" s="15"/>
      <c r="DG25" s="593">
        <f t="shared" si="118"/>
        <v>22</v>
      </c>
      <c r="DH25" s="689">
        <f t="shared" si="24"/>
        <v>22</v>
      </c>
      <c r="DI25" s="15" t="s">
        <v>387</v>
      </c>
      <c r="DJ25" s="254">
        <f t="shared" si="25"/>
        <v>3.9459325271049436E-2</v>
      </c>
      <c r="DK25" s="256">
        <f t="shared" si="86"/>
        <v>2279.887652915274</v>
      </c>
      <c r="DL25" s="254">
        <f t="shared" si="26"/>
        <v>3.7911306970870459E-2</v>
      </c>
      <c r="DM25" s="256">
        <f t="shared" si="27"/>
        <v>75253.691680748641</v>
      </c>
      <c r="DN25" s="254">
        <f t="shared" si="28"/>
        <v>4.4430475059716201E-2</v>
      </c>
      <c r="DO25" s="256">
        <f t="shared" si="29"/>
        <v>145847.89121129565</v>
      </c>
      <c r="DP25" s="256">
        <f t="shared" si="87"/>
        <v>223381.47054495956</v>
      </c>
      <c r="DQ25" s="254">
        <f t="shared" si="30"/>
        <v>4.1946572104923516E-2</v>
      </c>
      <c r="DR25" s="252">
        <f t="shared" si="31"/>
        <v>0.23391500000000001</v>
      </c>
      <c r="DS25" s="15"/>
      <c r="DT25" s="605"/>
      <c r="DU25" s="15"/>
      <c r="DV25" s="593">
        <f t="shared" si="119"/>
        <v>22</v>
      </c>
      <c r="DW25" s="689">
        <f t="shared" si="32"/>
        <v>22</v>
      </c>
      <c r="DX25" s="15" t="s">
        <v>387</v>
      </c>
      <c r="DY25" s="254">
        <f t="shared" si="33"/>
        <v>3.7911306970870459E-2</v>
      </c>
      <c r="DZ25" s="256">
        <f t="shared" si="34"/>
        <v>136147.46535002071</v>
      </c>
      <c r="EA25" s="252">
        <f t="shared" si="35"/>
        <v>0.142568</v>
      </c>
      <c r="EB25" s="15"/>
      <c r="EC25" s="605"/>
      <c r="ED25" s="15"/>
      <c r="EE25" s="15"/>
      <c r="EF25" s="15"/>
      <c r="EG25" s="15"/>
      <c r="EH25" s="15"/>
      <c r="EI25" s="15"/>
      <c r="EJ25" s="15"/>
      <c r="EK25" s="605"/>
      <c r="EL25" s="15"/>
      <c r="EM25" s="593">
        <f t="shared" si="120"/>
        <v>22</v>
      </c>
      <c r="EN25" s="689">
        <f t="shared" si="36"/>
        <v>22</v>
      </c>
      <c r="EO25" s="15" t="s">
        <v>387</v>
      </c>
      <c r="EP25" s="254">
        <f t="shared" si="37"/>
        <v>4.7681351914579277E-2</v>
      </c>
      <c r="EQ25" s="256">
        <f t="shared" si="38"/>
        <v>338397.68802078615</v>
      </c>
      <c r="ER25" s="254">
        <f t="shared" si="39"/>
        <v>3.9459325271049436E-2</v>
      </c>
      <c r="ES25" s="256">
        <f t="shared" si="40"/>
        <v>46169.627177734568</v>
      </c>
      <c r="ET25" s="254">
        <f t="shared" si="41"/>
        <v>4.4430475059716201E-2</v>
      </c>
      <c r="EU25" s="256">
        <f t="shared" si="42"/>
        <v>132170.72186363494</v>
      </c>
      <c r="EV25" s="256">
        <f t="shared" si="43"/>
        <v>516738.03706215566</v>
      </c>
      <c r="EW25" s="254">
        <f t="shared" si="44"/>
        <v>4.5965372632975753E-2</v>
      </c>
      <c r="EX25" s="252">
        <f t="shared" si="45"/>
        <v>0.54110499999999995</v>
      </c>
      <c r="EY25" s="15"/>
      <c r="EZ25" s="605"/>
      <c r="FA25" s="15"/>
      <c r="FB25" s="15"/>
      <c r="FC25" s="15"/>
      <c r="FD25" s="15"/>
      <c r="FE25" s="15"/>
      <c r="FF25" s="605"/>
      <c r="FG25" s="15"/>
      <c r="FH25" s="593">
        <f t="shared" si="121"/>
        <v>22</v>
      </c>
      <c r="FI25" s="675">
        <f t="shared" si="46"/>
        <v>22</v>
      </c>
      <c r="FJ25" s="15" t="s">
        <v>387</v>
      </c>
      <c r="FK25" s="254">
        <f t="shared" si="47"/>
        <v>4.7681351914579277E-2</v>
      </c>
      <c r="FL25" s="256">
        <f t="shared" si="48"/>
        <v>945590.38953807799</v>
      </c>
      <c r="FM25" s="252">
        <f t="shared" si="49"/>
        <v>0.99017999999999995</v>
      </c>
      <c r="FN25" s="15"/>
      <c r="FO25" s="605"/>
      <c r="FP25" s="15"/>
      <c r="FQ25" s="247">
        <v>22</v>
      </c>
      <c r="FR25" s="675">
        <v>22</v>
      </c>
      <c r="FS25" s="15" t="s">
        <v>387</v>
      </c>
      <c r="FT25" s="256">
        <f t="shared" si="50"/>
        <v>2652494.8748462312</v>
      </c>
      <c r="FU25" s="256">
        <f t="shared" si="51"/>
        <v>1129327.4714245624</v>
      </c>
      <c r="FV25" s="256">
        <f t="shared" si="52"/>
        <v>886902.36737758946</v>
      </c>
      <c r="FW25" s="256">
        <f t="shared" si="53"/>
        <v>223381.47054495956</v>
      </c>
      <c r="FX25" s="256">
        <f t="shared" si="54"/>
        <v>136147.46535002071</v>
      </c>
      <c r="FY25" s="256">
        <f t="shared" si="55"/>
        <v>516738.03706215566</v>
      </c>
      <c r="FZ25" s="256">
        <f t="shared" si="56"/>
        <v>945590.38953807799</v>
      </c>
      <c r="GA25" s="256">
        <f t="shared" ref="GA25:GA27" si="128">SUM(FT25:FZ25)</f>
        <v>6490582.0761435963</v>
      </c>
      <c r="GB25" s="325">
        <f t="shared" si="58"/>
        <v>6.7966470000000001</v>
      </c>
      <c r="GC25" s="15"/>
      <c r="GD25" s="605"/>
      <c r="GE25" s="15"/>
      <c r="GF25" s="593">
        <f t="shared" si="89"/>
        <v>22</v>
      </c>
      <c r="GG25" s="675">
        <f t="shared" si="59"/>
        <v>22</v>
      </c>
      <c r="GH25" s="15" t="s">
        <v>387</v>
      </c>
      <c r="GI25" s="252">
        <f t="shared" si="60"/>
        <v>2.777574</v>
      </c>
      <c r="GJ25" s="252">
        <f t="shared" si="61"/>
        <v>1.1825810000000001</v>
      </c>
      <c r="GK25" s="252">
        <f t="shared" si="62"/>
        <v>0.92872500000000002</v>
      </c>
      <c r="GL25" s="252">
        <f t="shared" si="63"/>
        <v>0.23391500000000001</v>
      </c>
      <c r="GM25" s="252">
        <f t="shared" si="64"/>
        <v>0.142568</v>
      </c>
      <c r="GN25" s="252">
        <f t="shared" si="65"/>
        <v>0.54110499999999995</v>
      </c>
      <c r="GO25" s="252">
        <f t="shared" si="66"/>
        <v>0.99017999999999995</v>
      </c>
      <c r="GP25" s="252">
        <f t="shared" si="67"/>
        <v>6.7966470000000001</v>
      </c>
      <c r="GQ25" s="845">
        <f t="shared" si="90"/>
        <v>95496819.257293984</v>
      </c>
      <c r="GR25" s="616"/>
      <c r="GS25" s="605"/>
      <c r="GT25" s="15"/>
      <c r="GU25" s="247">
        <f t="shared" si="91"/>
        <v>22</v>
      </c>
      <c r="GV25" s="675">
        <f t="shared" si="68"/>
        <v>22</v>
      </c>
      <c r="GW25" s="15" t="s">
        <v>387</v>
      </c>
      <c r="GX25" s="231" t="s">
        <v>355</v>
      </c>
      <c r="GY25" s="270">
        <f t="shared" si="69"/>
        <v>6490582.0761435963</v>
      </c>
      <c r="GZ25" s="365">
        <f t="shared" si="70"/>
        <v>95496819.257293984</v>
      </c>
      <c r="HA25" s="252">
        <f t="shared" si="92"/>
        <v>6.7966470000000001</v>
      </c>
      <c r="HB25" s="256">
        <f t="shared" si="71"/>
        <v>6490581.7011462934</v>
      </c>
      <c r="HC25" s="657">
        <f t="shared" si="72"/>
        <v>-0.37499730288982391</v>
      </c>
      <c r="HD25" s="657"/>
      <c r="HE25" s="605"/>
      <c r="HF25" s="15"/>
      <c r="HG25" s="657"/>
      <c r="HH25" s="657"/>
      <c r="HI25" s="657"/>
      <c r="HJ25" s="657"/>
      <c r="HK25" s="657"/>
      <c r="HL25" s="657"/>
      <c r="HM25" s="657"/>
      <c r="HN25" s="605"/>
      <c r="HO25" s="15"/>
      <c r="HP25" s="593">
        <f t="shared" si="122"/>
        <v>22</v>
      </c>
      <c r="HQ25" s="694">
        <f t="shared" si="73"/>
        <v>22</v>
      </c>
      <c r="HR25" s="15" t="s">
        <v>387</v>
      </c>
      <c r="HS25" s="845">
        <f t="shared" si="93"/>
        <v>95496819.257293984</v>
      </c>
      <c r="HT25" s="695">
        <f t="shared" si="94"/>
        <v>6.7966470000000001</v>
      </c>
      <c r="HU25" s="695">
        <v>5.1718229999999998</v>
      </c>
      <c r="HV25" s="672">
        <f t="shared" si="95"/>
        <v>0.31416852432884901</v>
      </c>
      <c r="HW25" s="695">
        <f t="shared" si="96"/>
        <v>1.6248240000000003</v>
      </c>
      <c r="HX25" s="673">
        <v>10</v>
      </c>
      <c r="HY25" s="15"/>
      <c r="HZ25" s="60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605"/>
      <c r="IN25" s="15"/>
      <c r="IO25" s="593">
        <v>22</v>
      </c>
      <c r="IP25" s="694">
        <v>22</v>
      </c>
      <c r="IQ25" s="15" t="s">
        <v>387</v>
      </c>
      <c r="IR25" s="696">
        <f t="shared" si="97"/>
        <v>6490582.0761435963</v>
      </c>
      <c r="IS25" s="697">
        <f t="shared" si="97"/>
        <v>95496819.257293984</v>
      </c>
      <c r="IT25" s="698">
        <f t="shared" si="97"/>
        <v>6.7966470000000001</v>
      </c>
      <c r="IU25" s="365">
        <f t="shared" si="98"/>
        <v>14532256.425023777</v>
      </c>
      <c r="IV25" s="365">
        <f t="shared" si="99"/>
        <v>80964562.832270205</v>
      </c>
      <c r="IW25" s="696">
        <f t="shared" si="100"/>
        <v>217983.84637535666</v>
      </c>
      <c r="IX25" s="696">
        <f t="shared" si="101"/>
        <v>6272598.2297682399</v>
      </c>
      <c r="IY25" s="556">
        <f t="shared" si="102"/>
        <v>6.5683844535891627</v>
      </c>
      <c r="IZ25" s="556">
        <f>IY25+1.5</f>
        <v>8.0683844535891627</v>
      </c>
      <c r="JA25" s="696">
        <f t="shared" si="104"/>
        <v>6490582.0761435963</v>
      </c>
      <c r="JB25" s="325">
        <f t="shared" si="105"/>
        <v>0.22826254641083743</v>
      </c>
      <c r="JC25" s="15"/>
      <c r="JD25" s="605"/>
      <c r="JE25" s="15"/>
      <c r="JF25" s="593">
        <f t="shared" si="123"/>
        <v>22</v>
      </c>
      <c r="JG25" s="694">
        <f t="shared" si="74"/>
        <v>22</v>
      </c>
      <c r="JH25" s="15" t="s">
        <v>387</v>
      </c>
      <c r="JI25" s="845">
        <f t="shared" si="106"/>
        <v>95496819.257293984</v>
      </c>
      <c r="JJ25" s="695">
        <f t="shared" si="107"/>
        <v>6.5683844535891627</v>
      </c>
      <c r="JK25" s="695">
        <v>4.9379999999999997</v>
      </c>
      <c r="JL25" s="672">
        <f t="shared" si="125"/>
        <v>0.33017101125742476</v>
      </c>
      <c r="JM25" s="695">
        <f t="shared" si="109"/>
        <v>1.630384453589163</v>
      </c>
      <c r="JN25" s="673">
        <v>10</v>
      </c>
      <c r="JO25" s="15"/>
      <c r="JP25" s="15"/>
      <c r="JQ25" s="605"/>
      <c r="JR25" s="15"/>
      <c r="JS25" s="845">
        <v>93144727</v>
      </c>
      <c r="JT25" s="695">
        <v>6.5987307442521601</v>
      </c>
      <c r="JU25" s="850">
        <f t="shared" si="110"/>
        <v>-2352092.2572939843</v>
      </c>
      <c r="JV25" s="851">
        <f t="shared" si="111"/>
        <v>-3.0346290662997433E-2</v>
      </c>
    </row>
    <row r="26" spans="1:282" x14ac:dyDescent="0.3">
      <c r="A26" s="15"/>
      <c r="B26" s="15"/>
      <c r="C26" s="15"/>
      <c r="D26" s="15"/>
      <c r="E26" s="15"/>
      <c r="F26" s="15"/>
      <c r="G26" s="605"/>
      <c r="H26" s="15"/>
      <c r="I26" s="628">
        <v>23</v>
      </c>
      <c r="J26" s="632">
        <f t="shared" si="1"/>
        <v>23</v>
      </c>
      <c r="K26" s="402" t="s">
        <v>388</v>
      </c>
      <c r="L26" s="842">
        <v>607514.99172103615</v>
      </c>
      <c r="M26" s="634">
        <f t="shared" si="2"/>
        <v>2.8265003900644099E-4</v>
      </c>
      <c r="N26" s="633">
        <v>275.47232304900183</v>
      </c>
      <c r="O26" s="633">
        <f t="shared" si="75"/>
        <v>2205.3576380991626</v>
      </c>
      <c r="P26" s="634">
        <f t="shared" si="3"/>
        <v>1.3322550193140368E-3</v>
      </c>
      <c r="Q26" s="635" t="s">
        <v>355</v>
      </c>
      <c r="R26" s="15"/>
      <c r="S26" s="605"/>
      <c r="T26" s="15"/>
      <c r="U26" s="636">
        <f t="shared" si="113"/>
        <v>23</v>
      </c>
      <c r="V26" s="637">
        <f t="shared" si="4"/>
        <v>23</v>
      </c>
      <c r="W26" s="402" t="s">
        <v>388</v>
      </c>
      <c r="X26" s="290">
        <f t="shared" si="76"/>
        <v>92527.482211349416</v>
      </c>
      <c r="Y26" s="634">
        <f t="shared" si="5"/>
        <v>8.7740908645091587E-4</v>
      </c>
      <c r="Z26" s="15"/>
      <c r="AA26" s="605"/>
      <c r="AB26" s="15"/>
      <c r="AC26" s="636">
        <f t="shared" si="114"/>
        <v>23</v>
      </c>
      <c r="AD26" s="638">
        <v>23</v>
      </c>
      <c r="AE26" s="639" t="s">
        <v>388</v>
      </c>
      <c r="AF26" s="640">
        <v>10.01</v>
      </c>
      <c r="AG26" s="15"/>
      <c r="AH26" s="605"/>
      <c r="AI26" s="15"/>
      <c r="AJ26" s="15"/>
      <c r="AK26" s="15"/>
      <c r="AL26" s="15"/>
      <c r="AM26" s="15"/>
      <c r="AN26" s="605"/>
      <c r="AO26" s="15"/>
      <c r="AP26" s="636">
        <f t="shared" si="78"/>
        <v>23</v>
      </c>
      <c r="AQ26" s="645">
        <f t="shared" si="6"/>
        <v>23</v>
      </c>
      <c r="AR26" s="402" t="s">
        <v>388</v>
      </c>
      <c r="AS26" s="402">
        <f t="shared" si="7"/>
        <v>10.01</v>
      </c>
      <c r="AT26" s="845">
        <f t="shared" si="79"/>
        <v>607514.99172103615</v>
      </c>
      <c r="AU26" s="646">
        <f t="shared" si="115"/>
        <v>1689.2291853132142</v>
      </c>
      <c r="AV26" s="647">
        <f t="shared" si="8"/>
        <v>1810.7181972117546</v>
      </c>
      <c r="AW26" s="648">
        <f t="shared" si="9"/>
        <v>25.348837012152579</v>
      </c>
      <c r="AX26" s="290">
        <f t="shared" si="124"/>
        <v>45899.600456059517</v>
      </c>
      <c r="AY26" s="634">
        <f t="shared" si="80"/>
        <v>9.0508002508239401E-4</v>
      </c>
      <c r="AZ26" s="649">
        <f t="shared" si="10"/>
        <v>7.5553030000000003</v>
      </c>
      <c r="BA26" s="15"/>
      <c r="BB26" s="605"/>
      <c r="BC26" s="15"/>
      <c r="BD26" s="15"/>
      <c r="BE26" s="15"/>
      <c r="BF26" s="15"/>
      <c r="BG26" s="15"/>
      <c r="BH26" s="15"/>
      <c r="BI26" s="605"/>
      <c r="BJ26" s="15"/>
      <c r="BK26" s="628">
        <f t="shared" si="116"/>
        <v>23</v>
      </c>
      <c r="BL26" s="635">
        <f t="shared" si="11"/>
        <v>23</v>
      </c>
      <c r="BM26" s="402" t="s">
        <v>388</v>
      </c>
      <c r="BN26" s="634">
        <f t="shared" si="81"/>
        <v>9.0508002508239401E-4</v>
      </c>
      <c r="BO26" s="290">
        <f t="shared" si="82"/>
        <v>10566.394558324295</v>
      </c>
      <c r="BP26" s="634">
        <f t="shared" si="83"/>
        <v>2.8265003900644099E-4</v>
      </c>
      <c r="BQ26" s="290">
        <f t="shared" si="84"/>
        <v>3299.8096867687727</v>
      </c>
      <c r="BR26" s="650">
        <f t="shared" si="12"/>
        <v>13866.204245093068</v>
      </c>
      <c r="BS26" s="649">
        <f t="shared" si="13"/>
        <v>2.2824460000000002</v>
      </c>
      <c r="BT26" s="15"/>
      <c r="BU26" s="605"/>
      <c r="BV26" s="10"/>
      <c r="BW26" s="191"/>
      <c r="BX26" s="191"/>
      <c r="BY26" s="191"/>
      <c r="BZ26" s="191"/>
      <c r="CA26" s="191"/>
      <c r="CB26" s="191"/>
      <c r="CC26" s="191"/>
      <c r="CD26" s="191"/>
      <c r="CE26" s="15"/>
      <c r="CF26" s="605"/>
      <c r="CG26" s="15"/>
      <c r="CH26" s="628">
        <f t="shared" si="117"/>
        <v>23</v>
      </c>
      <c r="CI26" s="638">
        <f t="shared" si="15"/>
        <v>23</v>
      </c>
      <c r="CJ26" s="402" t="s">
        <v>388</v>
      </c>
      <c r="CK26" s="634">
        <f t="shared" si="16"/>
        <v>2.8265003900644099E-4</v>
      </c>
      <c r="CL26" s="290">
        <f t="shared" si="17"/>
        <v>1508.5479554416791</v>
      </c>
      <c r="CM26" s="634">
        <f t="shared" si="18"/>
        <v>1.3322550193140368E-3</v>
      </c>
      <c r="CN26" s="290">
        <f t="shared" si="19"/>
        <v>22833.800108432766</v>
      </c>
      <c r="CO26" s="290">
        <f t="shared" si="20"/>
        <v>24342.348063874444</v>
      </c>
      <c r="CP26" s="634">
        <f t="shared" si="21"/>
        <v>1.0830195807838964E-3</v>
      </c>
      <c r="CQ26" s="649">
        <f t="shared" si="22"/>
        <v>4.0068720000000004</v>
      </c>
      <c r="CR26" s="15"/>
      <c r="CS26" s="60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0"/>
      <c r="DE26" s="605"/>
      <c r="DF26" s="15"/>
      <c r="DG26" s="636">
        <f t="shared" si="118"/>
        <v>23</v>
      </c>
      <c r="DH26" s="654">
        <f t="shared" si="24"/>
        <v>23</v>
      </c>
      <c r="DI26" s="402" t="s">
        <v>388</v>
      </c>
      <c r="DJ26" s="634">
        <f t="shared" si="25"/>
        <v>1.0830195807838964E-3</v>
      </c>
      <c r="DK26" s="290">
        <f t="shared" si="86"/>
        <v>62.574890805501425</v>
      </c>
      <c r="DL26" s="634">
        <f t="shared" si="26"/>
        <v>1.3322550193140368E-3</v>
      </c>
      <c r="DM26" s="290">
        <f t="shared" si="27"/>
        <v>2644.5173346469414</v>
      </c>
      <c r="DN26" s="634">
        <f t="shared" si="28"/>
        <v>2.8265003900644099E-4</v>
      </c>
      <c r="DO26" s="290">
        <f t="shared" si="29"/>
        <v>927.82965035762982</v>
      </c>
      <c r="DP26" s="290">
        <f t="shared" si="87"/>
        <v>3634.9218758100728</v>
      </c>
      <c r="DQ26" s="634">
        <f t="shared" si="30"/>
        <v>6.8256562277730737E-4</v>
      </c>
      <c r="DR26" s="649">
        <f t="shared" si="31"/>
        <v>0.59832600000000002</v>
      </c>
      <c r="DS26" s="15"/>
      <c r="DT26" s="605"/>
      <c r="DU26" s="15"/>
      <c r="DV26" s="636">
        <f t="shared" si="119"/>
        <v>23</v>
      </c>
      <c r="DW26" s="654">
        <f t="shared" si="32"/>
        <v>23</v>
      </c>
      <c r="DX26" s="402" t="s">
        <v>388</v>
      </c>
      <c r="DY26" s="634">
        <f t="shared" si="33"/>
        <v>1.3322550193140368E-3</v>
      </c>
      <c r="DZ26" s="290">
        <f t="shared" si="34"/>
        <v>4784.4075705123169</v>
      </c>
      <c r="EA26" s="649">
        <f t="shared" si="35"/>
        <v>0.78753700000000004</v>
      </c>
      <c r="EB26" s="15"/>
      <c r="EC26" s="605"/>
      <c r="ED26" s="15"/>
      <c r="EE26" s="15"/>
      <c r="EF26" s="15"/>
      <c r="EG26" s="15"/>
      <c r="EH26" s="15"/>
      <c r="EI26" s="15"/>
      <c r="EJ26" s="15"/>
      <c r="EK26" s="605"/>
      <c r="EL26" s="15"/>
      <c r="EM26" s="636">
        <f t="shared" si="120"/>
        <v>23</v>
      </c>
      <c r="EN26" s="654">
        <f t="shared" si="36"/>
        <v>23</v>
      </c>
      <c r="EO26" s="402" t="s">
        <v>388</v>
      </c>
      <c r="EP26" s="634">
        <f t="shared" si="37"/>
        <v>8.7740908645091587E-4</v>
      </c>
      <c r="EQ26" s="290">
        <f t="shared" si="38"/>
        <v>6227.0299473751793</v>
      </c>
      <c r="ER26" s="634">
        <f t="shared" si="39"/>
        <v>1.0830195807838964E-3</v>
      </c>
      <c r="ES26" s="290">
        <f t="shared" si="40"/>
        <v>1267.1937476757832</v>
      </c>
      <c r="ET26" s="634">
        <f t="shared" si="41"/>
        <v>2.8265003900644099E-4</v>
      </c>
      <c r="EU26" s="290">
        <f t="shared" si="42"/>
        <v>840.82062233310057</v>
      </c>
      <c r="EV26" s="290">
        <f t="shared" si="43"/>
        <v>8335.0443173840631</v>
      </c>
      <c r="EW26" s="634">
        <f t="shared" si="44"/>
        <v>7.4142677813911662E-4</v>
      </c>
      <c r="EX26" s="649">
        <f t="shared" si="45"/>
        <v>1.37199</v>
      </c>
      <c r="EY26" s="15"/>
      <c r="EZ26" s="605"/>
      <c r="FA26" s="15"/>
      <c r="FB26" s="15"/>
      <c r="FC26" s="15"/>
      <c r="FD26" s="15"/>
      <c r="FE26" s="15"/>
      <c r="FF26" s="605"/>
      <c r="FG26" s="15"/>
      <c r="FH26" s="636">
        <f t="shared" si="121"/>
        <v>23</v>
      </c>
      <c r="FI26" s="637">
        <f t="shared" si="46"/>
        <v>23</v>
      </c>
      <c r="FJ26" s="402" t="s">
        <v>388</v>
      </c>
      <c r="FK26" s="634">
        <f t="shared" si="47"/>
        <v>8.7740908645091587E-4</v>
      </c>
      <c r="FL26" s="290">
        <f t="shared" si="48"/>
        <v>17400.29522081749</v>
      </c>
      <c r="FM26" s="649">
        <f t="shared" si="49"/>
        <v>2.8641749999999999</v>
      </c>
      <c r="FN26" s="15"/>
      <c r="FO26" s="605"/>
      <c r="FP26" s="15"/>
      <c r="FQ26" s="628">
        <v>23</v>
      </c>
      <c r="FR26" s="637">
        <v>23</v>
      </c>
      <c r="FS26" s="402" t="s">
        <v>388</v>
      </c>
      <c r="FT26" s="290">
        <f t="shared" si="50"/>
        <v>45899.600456059517</v>
      </c>
      <c r="FU26" s="290">
        <f t="shared" si="51"/>
        <v>13866.204245093068</v>
      </c>
      <c r="FV26" s="290">
        <f t="shared" si="52"/>
        <v>24342.348063874444</v>
      </c>
      <c r="FW26" s="290">
        <f t="shared" si="53"/>
        <v>3634.9218758100728</v>
      </c>
      <c r="FX26" s="290">
        <f t="shared" si="54"/>
        <v>4784.4075705123169</v>
      </c>
      <c r="FY26" s="290">
        <f t="shared" si="55"/>
        <v>8335.0443173840631</v>
      </c>
      <c r="FZ26" s="290">
        <f t="shared" si="56"/>
        <v>17400.29522081749</v>
      </c>
      <c r="GA26" s="290">
        <f t="shared" si="128"/>
        <v>118262.82174955096</v>
      </c>
      <c r="GB26" s="655">
        <f t="shared" si="58"/>
        <v>19.466650999999999</v>
      </c>
      <c r="GC26" s="15"/>
      <c r="GD26" s="605"/>
      <c r="GE26" s="15"/>
      <c r="GF26" s="636">
        <f t="shared" si="89"/>
        <v>23</v>
      </c>
      <c r="GG26" s="637">
        <f t="shared" si="59"/>
        <v>23</v>
      </c>
      <c r="GH26" s="402" t="s">
        <v>388</v>
      </c>
      <c r="GI26" s="649">
        <f t="shared" si="60"/>
        <v>7.5553030000000003</v>
      </c>
      <c r="GJ26" s="649">
        <f t="shared" si="61"/>
        <v>2.2824460000000002</v>
      </c>
      <c r="GK26" s="649">
        <f t="shared" si="62"/>
        <v>4.0068720000000004</v>
      </c>
      <c r="GL26" s="649">
        <f t="shared" si="63"/>
        <v>0.59832600000000002</v>
      </c>
      <c r="GM26" s="649">
        <f t="shared" si="64"/>
        <v>0.78753700000000004</v>
      </c>
      <c r="GN26" s="649">
        <f t="shared" si="65"/>
        <v>1.37199</v>
      </c>
      <c r="GO26" s="649">
        <f t="shared" si="66"/>
        <v>2.8641749999999999</v>
      </c>
      <c r="GP26" s="649">
        <f t="shared" si="67"/>
        <v>19.466650999999999</v>
      </c>
      <c r="GQ26" s="845">
        <f t="shared" si="90"/>
        <v>607514.99172103615</v>
      </c>
      <c r="GR26" s="616"/>
      <c r="GS26" s="605"/>
      <c r="GT26" s="15"/>
      <c r="GU26" s="628">
        <f t="shared" si="91"/>
        <v>23</v>
      </c>
      <c r="GV26" s="637">
        <f t="shared" si="68"/>
        <v>23</v>
      </c>
      <c r="GW26" s="402" t="s">
        <v>388</v>
      </c>
      <c r="GX26" s="635" t="s">
        <v>355</v>
      </c>
      <c r="GY26" s="290">
        <f t="shared" si="69"/>
        <v>118262.82174955096</v>
      </c>
      <c r="GZ26" s="633">
        <f t="shared" si="70"/>
        <v>607514.99172103615</v>
      </c>
      <c r="HA26" s="649">
        <f t="shared" si="92"/>
        <v>19.466650999999999</v>
      </c>
      <c r="HB26" s="290">
        <f t="shared" si="71"/>
        <v>118262.82321101299</v>
      </c>
      <c r="HC26" s="656">
        <f t="shared" si="72"/>
        <v>1.4614620304200798E-3</v>
      </c>
      <c r="HD26" s="657"/>
      <c r="HE26" s="605"/>
      <c r="HF26" s="15"/>
      <c r="HG26" s="657"/>
      <c r="HH26" s="657"/>
      <c r="HI26" s="657"/>
      <c r="HJ26" s="657"/>
      <c r="HK26" s="657"/>
      <c r="HL26" s="657"/>
      <c r="HM26" s="657"/>
      <c r="HN26" s="605"/>
      <c r="HO26" s="15"/>
      <c r="HP26" s="636">
        <f t="shared" si="122"/>
        <v>23</v>
      </c>
      <c r="HQ26" s="660">
        <f t="shared" si="73"/>
        <v>23</v>
      </c>
      <c r="HR26" s="402" t="s">
        <v>388</v>
      </c>
      <c r="HS26" s="845">
        <f t="shared" si="93"/>
        <v>607514.99172103615</v>
      </c>
      <c r="HT26" s="661">
        <f t="shared" si="94"/>
        <v>19.466650999999999</v>
      </c>
      <c r="HU26" s="661">
        <v>15.355415000000001</v>
      </c>
      <c r="HV26" s="630">
        <f t="shared" si="95"/>
        <v>0.26773851439378205</v>
      </c>
      <c r="HW26" s="661">
        <f t="shared" si="96"/>
        <v>4.1112359999999981</v>
      </c>
      <c r="HX26" s="631">
        <v>25</v>
      </c>
      <c r="HY26" s="15"/>
      <c r="HZ26" s="60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605"/>
      <c r="IN26" s="15"/>
      <c r="IO26" s="636">
        <v>23</v>
      </c>
      <c r="IP26" s="660">
        <v>23</v>
      </c>
      <c r="IQ26" s="402" t="s">
        <v>388</v>
      </c>
      <c r="IR26" s="667">
        <f t="shared" si="97"/>
        <v>118262.82174955096</v>
      </c>
      <c r="IS26" s="668">
        <f t="shared" si="97"/>
        <v>607514.99172103615</v>
      </c>
      <c r="IT26" s="669">
        <f t="shared" si="97"/>
        <v>19.466650999999999</v>
      </c>
      <c r="IU26" s="633">
        <f t="shared" si="98"/>
        <v>92448.771701492806</v>
      </c>
      <c r="IV26" s="633">
        <f t="shared" si="99"/>
        <v>515066.22001954331</v>
      </c>
      <c r="IW26" s="667">
        <f t="shared" si="100"/>
        <v>1386.7315755223919</v>
      </c>
      <c r="IX26" s="667">
        <f t="shared" si="101"/>
        <v>116876.09017402856</v>
      </c>
      <c r="IY26" s="670">
        <f>IX26/IS26*100</f>
        <v>19.238387820344805</v>
      </c>
      <c r="IZ26" s="670">
        <f t="shared" si="103"/>
        <v>20.738387820344805</v>
      </c>
      <c r="JA26" s="667">
        <f t="shared" si="104"/>
        <v>118262.82174955096</v>
      </c>
      <c r="JB26" s="655">
        <f t="shared" si="105"/>
        <v>0.22826317965519394</v>
      </c>
      <c r="JC26" s="15"/>
      <c r="JD26" s="605"/>
      <c r="JE26" s="15"/>
      <c r="JF26" s="636">
        <f t="shared" si="123"/>
        <v>23</v>
      </c>
      <c r="JG26" s="660">
        <f t="shared" si="74"/>
        <v>23</v>
      </c>
      <c r="JH26" s="402" t="s">
        <v>388</v>
      </c>
      <c r="JI26" s="845">
        <f t="shared" si="106"/>
        <v>607514.99172103615</v>
      </c>
      <c r="JJ26" s="661">
        <f t="shared" si="107"/>
        <v>19.238387820344805</v>
      </c>
      <c r="JK26" s="661">
        <v>15.121</v>
      </c>
      <c r="JL26" s="630">
        <f t="shared" si="125"/>
        <v>0.2722960002873358</v>
      </c>
      <c r="JM26" s="661">
        <f t="shared" si="109"/>
        <v>4.1173878203448044</v>
      </c>
      <c r="JN26" s="631">
        <v>25</v>
      </c>
      <c r="JO26" s="15"/>
      <c r="JP26" s="15"/>
      <c r="JQ26" s="605"/>
      <c r="JR26" s="15"/>
      <c r="JS26" s="845">
        <v>582728</v>
      </c>
      <c r="JT26" s="661">
        <v>19.332243316057294</v>
      </c>
      <c r="JU26" s="850">
        <f t="shared" si="110"/>
        <v>-24786.991721036145</v>
      </c>
      <c r="JV26" s="851">
        <f t="shared" si="111"/>
        <v>-9.3855495712489301E-2</v>
      </c>
    </row>
    <row r="27" spans="1:282" ht="17.25" thickBot="1" x14ac:dyDescent="0.35">
      <c r="A27" s="15"/>
      <c r="B27" s="15"/>
      <c r="C27" s="15"/>
      <c r="D27" s="15"/>
      <c r="E27" s="15"/>
      <c r="F27" s="15"/>
      <c r="G27" s="605"/>
      <c r="H27" s="15"/>
      <c r="I27" s="366">
        <v>24</v>
      </c>
      <c r="J27" s="742">
        <f t="shared" si="1"/>
        <v>24</v>
      </c>
      <c r="K27" s="475" t="s">
        <v>389</v>
      </c>
      <c r="L27" s="843"/>
      <c r="M27" s="683">
        <f t="shared" si="2"/>
        <v>0</v>
      </c>
      <c r="N27" s="743">
        <v>648</v>
      </c>
      <c r="O27" s="743">
        <f t="shared" si="75"/>
        <v>0</v>
      </c>
      <c r="P27" s="683">
        <f t="shared" si="3"/>
        <v>0</v>
      </c>
      <c r="Q27" s="464" t="s">
        <v>360</v>
      </c>
      <c r="R27" s="15"/>
      <c r="S27" s="605"/>
      <c r="T27" s="15"/>
      <c r="U27" s="744">
        <f t="shared" si="113"/>
        <v>24</v>
      </c>
      <c r="V27" s="745">
        <f t="shared" si="4"/>
        <v>24</v>
      </c>
      <c r="W27" s="475" t="s">
        <v>389</v>
      </c>
      <c r="X27" s="481">
        <f t="shared" si="76"/>
        <v>0</v>
      </c>
      <c r="Y27" s="683">
        <f t="shared" si="5"/>
        <v>0</v>
      </c>
      <c r="Z27" s="15"/>
      <c r="AA27" s="605"/>
      <c r="AB27" s="15"/>
      <c r="AC27" s="725">
        <f t="shared" si="114"/>
        <v>24</v>
      </c>
      <c r="AD27" s="746">
        <v>24</v>
      </c>
      <c r="AE27" s="747" t="s">
        <v>389</v>
      </c>
      <c r="AF27" s="748">
        <v>5.4</v>
      </c>
      <c r="AG27" s="15"/>
      <c r="AH27" s="605"/>
      <c r="AI27" s="15"/>
      <c r="AJ27" s="15"/>
      <c r="AK27" s="15"/>
      <c r="AL27" s="15"/>
      <c r="AM27" s="15"/>
      <c r="AN27" s="605"/>
      <c r="AO27" s="15"/>
      <c r="AP27" s="744">
        <f t="shared" si="78"/>
        <v>24</v>
      </c>
      <c r="AQ27" s="749">
        <f t="shared" si="6"/>
        <v>24</v>
      </c>
      <c r="AR27" s="475" t="s">
        <v>389</v>
      </c>
      <c r="AS27" s="475">
        <f t="shared" si="7"/>
        <v>5.4</v>
      </c>
      <c r="AT27" s="846">
        <f t="shared" si="79"/>
        <v>0</v>
      </c>
      <c r="AU27" s="750">
        <f t="shared" si="115"/>
        <v>0</v>
      </c>
      <c r="AV27" s="751">
        <f t="shared" si="8"/>
        <v>0</v>
      </c>
      <c r="AW27" s="752">
        <f t="shared" si="9"/>
        <v>25.348837012152579</v>
      </c>
      <c r="AX27" s="481">
        <f t="shared" si="124"/>
        <v>0</v>
      </c>
      <c r="AY27" s="683">
        <f t="shared" si="80"/>
        <v>0</v>
      </c>
      <c r="AZ27" s="753">
        <f t="shared" si="10"/>
        <v>0</v>
      </c>
      <c r="BA27" s="15"/>
      <c r="BB27" s="605"/>
      <c r="BC27" s="15"/>
      <c r="BD27" s="10"/>
      <c r="BE27" s="10"/>
      <c r="BF27" s="10"/>
      <c r="BG27" s="10"/>
      <c r="BH27" s="15"/>
      <c r="BI27" s="605"/>
      <c r="BJ27" s="15"/>
      <c r="BK27" s="366">
        <f t="shared" si="116"/>
        <v>24</v>
      </c>
      <c r="BL27" s="464">
        <f t="shared" si="11"/>
        <v>24</v>
      </c>
      <c r="BM27" s="475" t="s">
        <v>389</v>
      </c>
      <c r="BN27" s="683">
        <f t="shared" si="81"/>
        <v>0</v>
      </c>
      <c r="BO27" s="481">
        <f t="shared" si="82"/>
        <v>0</v>
      </c>
      <c r="BP27" s="683">
        <f t="shared" si="83"/>
        <v>0</v>
      </c>
      <c r="BQ27" s="481">
        <f t="shared" si="84"/>
        <v>0</v>
      </c>
      <c r="BR27" s="754">
        <f t="shared" si="12"/>
        <v>0</v>
      </c>
      <c r="BS27" s="753">
        <f t="shared" si="13"/>
        <v>0</v>
      </c>
      <c r="BT27" s="15"/>
      <c r="BU27" s="605"/>
      <c r="BV27" s="10"/>
      <c r="BW27" s="191"/>
      <c r="BX27" s="191"/>
      <c r="BY27" s="191"/>
      <c r="BZ27" s="191"/>
      <c r="CA27" s="191"/>
      <c r="CB27" s="191"/>
      <c r="CC27" s="191"/>
      <c r="CD27" s="191"/>
      <c r="CE27" s="15"/>
      <c r="CF27" s="605"/>
      <c r="CG27" s="15"/>
      <c r="CH27" s="366">
        <f t="shared" si="117"/>
        <v>24</v>
      </c>
      <c r="CI27" s="755">
        <f t="shared" si="15"/>
        <v>24</v>
      </c>
      <c r="CJ27" s="475" t="s">
        <v>389</v>
      </c>
      <c r="CK27" s="467">
        <f t="shared" si="16"/>
        <v>0</v>
      </c>
      <c r="CL27" s="368">
        <f t="shared" si="17"/>
        <v>0</v>
      </c>
      <c r="CM27" s="467">
        <f t="shared" si="18"/>
        <v>0</v>
      </c>
      <c r="CN27" s="368">
        <f t="shared" si="19"/>
        <v>0</v>
      </c>
      <c r="CO27" s="368">
        <f t="shared" si="20"/>
        <v>0</v>
      </c>
      <c r="CP27" s="467">
        <f t="shared" si="21"/>
        <v>0</v>
      </c>
      <c r="CQ27" s="466">
        <f t="shared" si="22"/>
        <v>0</v>
      </c>
      <c r="CR27" s="15"/>
      <c r="CS27" s="60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0"/>
      <c r="DE27" s="605"/>
      <c r="DF27" s="15"/>
      <c r="DG27" s="744">
        <f t="shared" si="118"/>
        <v>24</v>
      </c>
      <c r="DH27" s="756">
        <f t="shared" si="24"/>
        <v>24</v>
      </c>
      <c r="DI27" s="475" t="s">
        <v>389</v>
      </c>
      <c r="DJ27" s="467">
        <f t="shared" si="25"/>
        <v>0</v>
      </c>
      <c r="DK27" s="368">
        <f t="shared" si="86"/>
        <v>0</v>
      </c>
      <c r="DL27" s="467">
        <f t="shared" si="26"/>
        <v>0</v>
      </c>
      <c r="DM27" s="368">
        <f t="shared" si="27"/>
        <v>0</v>
      </c>
      <c r="DN27" s="467">
        <f t="shared" si="28"/>
        <v>0</v>
      </c>
      <c r="DO27" s="368">
        <f t="shared" si="29"/>
        <v>0</v>
      </c>
      <c r="DP27" s="368">
        <f t="shared" si="87"/>
        <v>0</v>
      </c>
      <c r="DQ27" s="467">
        <f t="shared" si="30"/>
        <v>0</v>
      </c>
      <c r="DR27" s="466">
        <f t="shared" si="31"/>
        <v>0</v>
      </c>
      <c r="DS27" s="15"/>
      <c r="DT27" s="605"/>
      <c r="DU27" s="15"/>
      <c r="DV27" s="744">
        <f t="shared" si="119"/>
        <v>24</v>
      </c>
      <c r="DW27" s="756">
        <f t="shared" si="32"/>
        <v>24</v>
      </c>
      <c r="DX27" s="475" t="s">
        <v>389</v>
      </c>
      <c r="DY27" s="467">
        <f t="shared" si="33"/>
        <v>0</v>
      </c>
      <c r="DZ27" s="368">
        <f t="shared" si="34"/>
        <v>0</v>
      </c>
      <c r="EA27" s="466">
        <f t="shared" si="35"/>
        <v>0</v>
      </c>
      <c r="EB27" s="15"/>
      <c r="EC27" s="605"/>
      <c r="ED27" s="15"/>
      <c r="EE27" s="15"/>
      <c r="EF27" s="15"/>
      <c r="EG27" s="15"/>
      <c r="EH27" s="15"/>
      <c r="EI27" s="15"/>
      <c r="EJ27" s="15"/>
      <c r="EK27" s="605"/>
      <c r="EL27" s="15"/>
      <c r="EM27" s="744">
        <f t="shared" si="120"/>
        <v>24</v>
      </c>
      <c r="EN27" s="756">
        <f t="shared" si="36"/>
        <v>24</v>
      </c>
      <c r="EO27" s="475" t="s">
        <v>389</v>
      </c>
      <c r="EP27" s="467">
        <f t="shared" si="37"/>
        <v>0</v>
      </c>
      <c r="EQ27" s="368">
        <f t="shared" si="38"/>
        <v>0</v>
      </c>
      <c r="ER27" s="467">
        <f t="shared" si="39"/>
        <v>0</v>
      </c>
      <c r="ES27" s="368">
        <f t="shared" si="40"/>
        <v>0</v>
      </c>
      <c r="ET27" s="467">
        <f t="shared" si="41"/>
        <v>0</v>
      </c>
      <c r="EU27" s="368">
        <f t="shared" si="42"/>
        <v>0</v>
      </c>
      <c r="EV27" s="368">
        <f t="shared" si="43"/>
        <v>0</v>
      </c>
      <c r="EW27" s="467">
        <f t="shared" si="44"/>
        <v>0</v>
      </c>
      <c r="EX27" s="466">
        <f t="shared" si="45"/>
        <v>0</v>
      </c>
      <c r="EY27" s="15"/>
      <c r="EZ27" s="605"/>
      <c r="FA27" s="15"/>
      <c r="FB27" s="15"/>
      <c r="FC27" s="15"/>
      <c r="FD27" s="15"/>
      <c r="FE27" s="15"/>
      <c r="FF27" s="605"/>
      <c r="FG27" s="15"/>
      <c r="FH27" s="744">
        <f t="shared" si="121"/>
        <v>24</v>
      </c>
      <c r="FI27" s="745">
        <f t="shared" si="46"/>
        <v>24</v>
      </c>
      <c r="FJ27" s="475" t="s">
        <v>389</v>
      </c>
      <c r="FK27" s="467">
        <f t="shared" si="47"/>
        <v>0</v>
      </c>
      <c r="FL27" s="368">
        <f t="shared" si="48"/>
        <v>0</v>
      </c>
      <c r="FM27" s="466">
        <f t="shared" si="49"/>
        <v>0</v>
      </c>
      <c r="FN27" s="15"/>
      <c r="FO27" s="605"/>
      <c r="FP27" s="15"/>
      <c r="FQ27" s="366">
        <v>24</v>
      </c>
      <c r="FR27" s="745">
        <v>24</v>
      </c>
      <c r="FS27" s="475" t="s">
        <v>389</v>
      </c>
      <c r="FT27" s="368">
        <f t="shared" si="50"/>
        <v>0</v>
      </c>
      <c r="FU27" s="368">
        <f t="shared" si="51"/>
        <v>0</v>
      </c>
      <c r="FV27" s="368">
        <f t="shared" si="52"/>
        <v>0</v>
      </c>
      <c r="FW27" s="368">
        <f t="shared" si="53"/>
        <v>0</v>
      </c>
      <c r="FX27" s="368">
        <f t="shared" si="54"/>
        <v>0</v>
      </c>
      <c r="FY27" s="368">
        <f t="shared" si="55"/>
        <v>0</v>
      </c>
      <c r="FZ27" s="368">
        <f t="shared" si="56"/>
        <v>0</v>
      </c>
      <c r="GA27" s="368">
        <f t="shared" si="128"/>
        <v>0</v>
      </c>
      <c r="GB27" s="757">
        <f t="shared" si="58"/>
        <v>0</v>
      </c>
      <c r="GC27" s="15"/>
      <c r="GD27" s="605"/>
      <c r="GE27" s="15"/>
      <c r="GF27" s="744">
        <f t="shared" si="89"/>
        <v>24</v>
      </c>
      <c r="GG27" s="745">
        <f t="shared" si="59"/>
        <v>24</v>
      </c>
      <c r="GH27" s="475" t="s">
        <v>389</v>
      </c>
      <c r="GI27" s="466">
        <f t="shared" si="60"/>
        <v>0</v>
      </c>
      <c r="GJ27" s="466">
        <f t="shared" si="61"/>
        <v>0</v>
      </c>
      <c r="GK27" s="466">
        <f t="shared" si="62"/>
        <v>0</v>
      </c>
      <c r="GL27" s="466">
        <f t="shared" si="63"/>
        <v>0</v>
      </c>
      <c r="GM27" s="466">
        <f t="shared" si="64"/>
        <v>0</v>
      </c>
      <c r="GN27" s="466">
        <f t="shared" si="65"/>
        <v>0</v>
      </c>
      <c r="GO27" s="466">
        <f t="shared" si="66"/>
        <v>0</v>
      </c>
      <c r="GP27" s="466">
        <f t="shared" si="67"/>
        <v>0</v>
      </c>
      <c r="GQ27" s="846">
        <f t="shared" si="90"/>
        <v>0</v>
      </c>
      <c r="GR27" s="616"/>
      <c r="GS27" s="605"/>
      <c r="GT27" s="15"/>
      <c r="GU27" s="366">
        <f t="shared" si="91"/>
        <v>24</v>
      </c>
      <c r="GV27" s="745">
        <f t="shared" si="68"/>
        <v>24</v>
      </c>
      <c r="GW27" s="475" t="s">
        <v>389</v>
      </c>
      <c r="GX27" s="464" t="s">
        <v>360</v>
      </c>
      <c r="GY27" s="481">
        <f t="shared" si="69"/>
        <v>0</v>
      </c>
      <c r="GZ27" s="743">
        <f t="shared" si="70"/>
        <v>0</v>
      </c>
      <c r="HA27" s="466">
        <f t="shared" si="92"/>
        <v>0</v>
      </c>
      <c r="HB27" s="368">
        <f t="shared" si="71"/>
        <v>0</v>
      </c>
      <c r="HC27" s="693">
        <f t="shared" si="72"/>
        <v>0</v>
      </c>
      <c r="HD27" s="657"/>
      <c r="HE27" s="605"/>
      <c r="HF27" s="15"/>
      <c r="HG27" s="657"/>
      <c r="HH27" s="657"/>
      <c r="HI27" s="657"/>
      <c r="HJ27" s="657"/>
      <c r="HK27" s="657"/>
      <c r="HL27" s="657"/>
      <c r="HM27" s="657"/>
      <c r="HN27" s="605"/>
      <c r="HO27" s="15"/>
      <c r="HP27" s="593">
        <f t="shared" si="122"/>
        <v>24</v>
      </c>
      <c r="HQ27" s="694">
        <f t="shared" si="73"/>
        <v>24</v>
      </c>
      <c r="HR27" s="15" t="s">
        <v>389</v>
      </c>
      <c r="HS27" s="846">
        <f t="shared" si="93"/>
        <v>0</v>
      </c>
      <c r="HT27" s="695">
        <f t="shared" si="94"/>
        <v>0</v>
      </c>
      <c r="HU27" s="695">
        <v>8.2598190000000002</v>
      </c>
      <c r="HV27" s="672">
        <f t="shared" si="95"/>
        <v>-1</v>
      </c>
      <c r="HW27" s="695">
        <f t="shared" si="96"/>
        <v>-8.2598190000000002</v>
      </c>
      <c r="HX27" s="673">
        <v>10</v>
      </c>
      <c r="HY27" s="15"/>
      <c r="HZ27" s="60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605"/>
      <c r="IN27" s="15"/>
      <c r="IO27" s="744">
        <v>24</v>
      </c>
      <c r="IP27" s="758">
        <v>24</v>
      </c>
      <c r="IQ27" s="475" t="s">
        <v>389</v>
      </c>
      <c r="IR27" s="759">
        <f t="shared" si="97"/>
        <v>0</v>
      </c>
      <c r="IS27" s="760">
        <f t="shared" si="97"/>
        <v>0</v>
      </c>
      <c r="IT27" s="761">
        <f t="shared" si="97"/>
        <v>0</v>
      </c>
      <c r="IU27" s="743">
        <v>0</v>
      </c>
      <c r="IV27" s="743">
        <f t="shared" si="99"/>
        <v>0</v>
      </c>
      <c r="IW27" s="759">
        <f t="shared" si="100"/>
        <v>0</v>
      </c>
      <c r="IX27" s="759">
        <f t="shared" si="101"/>
        <v>0</v>
      </c>
      <c r="IY27" s="762">
        <f>IT27</f>
        <v>0</v>
      </c>
      <c r="IZ27" s="763">
        <f>IY27</f>
        <v>0</v>
      </c>
      <c r="JA27" s="759">
        <f t="shared" si="104"/>
        <v>0</v>
      </c>
      <c r="JB27" s="764">
        <f t="shared" si="105"/>
        <v>0</v>
      </c>
      <c r="JC27" s="15"/>
      <c r="JD27" s="605"/>
      <c r="JE27" s="15"/>
      <c r="JF27" s="593">
        <f t="shared" si="123"/>
        <v>24</v>
      </c>
      <c r="JG27" s="694">
        <f t="shared" si="74"/>
        <v>24</v>
      </c>
      <c r="JH27" s="15" t="s">
        <v>389</v>
      </c>
      <c r="JI27" s="846">
        <f t="shared" si="106"/>
        <v>0</v>
      </c>
      <c r="JJ27" s="695">
        <f t="shared" si="107"/>
        <v>0</v>
      </c>
      <c r="JK27" s="695">
        <v>8.26</v>
      </c>
      <c r="JL27" s="672">
        <f t="shared" si="125"/>
        <v>-1</v>
      </c>
      <c r="JM27" s="695">
        <f t="shared" si="109"/>
        <v>-8.26</v>
      </c>
      <c r="JN27" s="673">
        <v>10</v>
      </c>
      <c r="JO27" s="15"/>
      <c r="JP27" s="15"/>
      <c r="JQ27" s="605"/>
      <c r="JR27" s="15"/>
      <c r="JS27" s="846">
        <v>0</v>
      </c>
      <c r="JT27" s="695">
        <v>0</v>
      </c>
      <c r="JU27" s="850">
        <f t="shared" si="110"/>
        <v>0</v>
      </c>
      <c r="JV27" s="851">
        <f t="shared" si="111"/>
        <v>0</v>
      </c>
    </row>
    <row r="28" spans="1:282" ht="17.25" thickBot="1" x14ac:dyDescent="0.35">
      <c r="A28" s="15"/>
      <c r="B28" s="15"/>
      <c r="C28" s="15"/>
      <c r="D28" s="15"/>
      <c r="E28" s="15"/>
      <c r="F28" s="10"/>
      <c r="G28" s="765"/>
      <c r="H28" s="10"/>
      <c r="I28" s="766">
        <v>25</v>
      </c>
      <c r="J28" s="767"/>
      <c r="K28" s="720" t="s">
        <v>70</v>
      </c>
      <c r="L28" s="768">
        <f>SUM(L4:L27)</f>
        <v>2149353999.2300944</v>
      </c>
      <c r="M28" s="707">
        <f>SUM(M4:M27)</f>
        <v>0.99999999999999978</v>
      </c>
      <c r="N28" s="768">
        <f>SUM(N4:N27)</f>
        <v>18725.391857452727</v>
      </c>
      <c r="O28" s="768">
        <f>SUM(O4:O27)</f>
        <v>1655356.9745488192</v>
      </c>
      <c r="P28" s="707">
        <f>SUM(P4:P27)</f>
        <v>1.0000000000000002</v>
      </c>
      <c r="Q28" s="720"/>
      <c r="R28" s="10"/>
      <c r="S28" s="765"/>
      <c r="T28" s="10"/>
      <c r="U28" s="766">
        <f>+U27+1</f>
        <v>25</v>
      </c>
      <c r="V28" s="769"/>
      <c r="W28" s="770" t="s">
        <v>70</v>
      </c>
      <c r="X28" s="708">
        <f>SUM(X4:X27)</f>
        <v>105455349.89342239</v>
      </c>
      <c r="Y28" s="707">
        <f>SUM(Y4:Y27)</f>
        <v>1.0000000000000002</v>
      </c>
      <c r="Z28" s="10"/>
      <c r="AA28" s="765"/>
      <c r="AB28" s="10"/>
      <c r="AC28" s="15"/>
      <c r="AD28" s="15"/>
      <c r="AE28" s="15"/>
      <c r="AF28" s="15"/>
      <c r="AG28" s="10"/>
      <c r="AH28" s="765"/>
      <c r="AI28" s="10"/>
      <c r="AJ28" s="10"/>
      <c r="AK28" s="10"/>
      <c r="AL28" s="10"/>
      <c r="AM28" s="15"/>
      <c r="AN28" s="605"/>
      <c r="AO28" s="15"/>
      <c r="AP28" s="766">
        <f>+AP27+1</f>
        <v>25</v>
      </c>
      <c r="AQ28" s="771"/>
      <c r="AR28" s="772" t="s">
        <v>70</v>
      </c>
      <c r="AS28" s="773">
        <f>AL7</f>
        <v>3.1260516330552184</v>
      </c>
      <c r="AT28" s="768">
        <f>SUM(AT4:AT27)</f>
        <v>2149353999.2300944</v>
      </c>
      <c r="AU28" s="768">
        <f>SUM(AU4:AU27)</f>
        <v>1866386.5498075003</v>
      </c>
      <c r="AV28" s="768">
        <f>SUM(AV4:AV27)</f>
        <v>2000616.6825380067</v>
      </c>
      <c r="AW28" s="774">
        <f>SUMPRODUCT(AW4:AW27,AT4:AT27)/AT28</f>
        <v>25.348837012152572</v>
      </c>
      <c r="AX28" s="775">
        <f>SUM(AX4:AX27)</f>
        <v>50713306.209449321</v>
      </c>
      <c r="AY28" s="776">
        <f t="shared" si="80"/>
        <v>1</v>
      </c>
      <c r="AZ28" s="777">
        <f>AX28*100/$L$28</f>
        <v>2.3594673668281256</v>
      </c>
      <c r="BA28" s="10"/>
      <c r="BB28" s="765"/>
      <c r="BC28" s="10"/>
      <c r="BD28" s="616"/>
      <c r="BE28" s="616"/>
      <c r="BF28" s="616"/>
      <c r="BG28" s="616"/>
      <c r="BH28" s="10"/>
      <c r="BI28" s="765"/>
      <c r="BJ28" s="10"/>
      <c r="BK28" s="716">
        <f>+BK27+1</f>
        <v>25</v>
      </c>
      <c r="BL28" s="778"/>
      <c r="BM28" s="717" t="s">
        <v>70</v>
      </c>
      <c r="BN28" s="779">
        <f>SUM(BN4:BN27)</f>
        <v>1.0000000000000002</v>
      </c>
      <c r="BO28" s="718">
        <f>BG4</f>
        <v>11674541.770339459</v>
      </c>
      <c r="BP28" s="780">
        <f>SUM(BP4:BP27)</f>
        <v>0.99999999999999978</v>
      </c>
      <c r="BQ28" s="718">
        <f>BG5</f>
        <v>11674541.770339459</v>
      </c>
      <c r="BR28" s="781">
        <f>C6</f>
        <v>23349083.540678918</v>
      </c>
      <c r="BS28" s="782">
        <f>BR28*100/$L$28</f>
        <v>1.0863302903589933</v>
      </c>
      <c r="BT28" s="10"/>
      <c r="BU28" s="765"/>
      <c r="BV28" s="10"/>
      <c r="BW28" s="191"/>
      <c r="BX28" s="191"/>
      <c r="BY28" s="191"/>
      <c r="BZ28" s="191"/>
      <c r="CA28" s="191"/>
      <c r="CB28" s="191"/>
      <c r="CC28" s="191"/>
      <c r="CD28" s="191"/>
      <c r="CE28" s="10"/>
      <c r="CF28" s="765"/>
      <c r="CG28" s="15"/>
      <c r="CH28" s="716">
        <f>+CH27+1</f>
        <v>25</v>
      </c>
      <c r="CI28" s="769"/>
      <c r="CJ28" s="720" t="s">
        <v>70</v>
      </c>
      <c r="CK28" s="783">
        <f>SUM(CK4:CK27)</f>
        <v>0.99999999999999978</v>
      </c>
      <c r="CL28" s="718">
        <f>CC9</f>
        <v>5337158.1364165405</v>
      </c>
      <c r="CM28" s="783">
        <f>SUM(CM4:CM27)</f>
        <v>1.0000000000000002</v>
      </c>
      <c r="CN28" s="718">
        <f>CD9</f>
        <v>17139211.170087866</v>
      </c>
      <c r="CO28" s="718">
        <f>SUM(CO4:CO27)</f>
        <v>22476369.306504413</v>
      </c>
      <c r="CP28" s="783">
        <f>SUM(CP4:CP27)</f>
        <v>0.99999999999999956</v>
      </c>
      <c r="CQ28" s="782">
        <f>CO28*100/$L$28</f>
        <v>1.0457267306621207</v>
      </c>
      <c r="CR28" s="15"/>
      <c r="CS28" s="765"/>
      <c r="CT28" s="10"/>
      <c r="CU28" s="15"/>
      <c r="CV28" s="15"/>
      <c r="CW28" s="15"/>
      <c r="CX28" s="15"/>
      <c r="CY28" s="15"/>
      <c r="CZ28" s="15"/>
      <c r="DA28" s="15"/>
      <c r="DB28" s="15"/>
      <c r="DC28" s="15"/>
      <c r="DD28" s="10"/>
      <c r="DE28" s="765"/>
      <c r="DF28" s="616"/>
      <c r="DG28" s="766">
        <f>DG27+1</f>
        <v>25</v>
      </c>
      <c r="DH28" s="771"/>
      <c r="DI28" s="772" t="s">
        <v>70</v>
      </c>
      <c r="DJ28" s="783">
        <f>SUM(DJ4:DJ27)</f>
        <v>0.99999999999999956</v>
      </c>
      <c r="DK28" s="718">
        <f>CZ7</f>
        <v>57778.171249876505</v>
      </c>
      <c r="DL28" s="783">
        <f>SUM(DL4:DL27)</f>
        <v>1.0000000000000002</v>
      </c>
      <c r="DM28" s="718">
        <f>DA7</f>
        <v>1984993.3355916901</v>
      </c>
      <c r="DN28" s="783">
        <f>SUM(DN4:DN27)</f>
        <v>0.99999999999999978</v>
      </c>
      <c r="DO28" s="718">
        <f>DB7</f>
        <v>3282609.3129832773</v>
      </c>
      <c r="DP28" s="718">
        <f>SUM(DP4:DP27)</f>
        <v>5325380.8198248446</v>
      </c>
      <c r="DQ28" s="783">
        <f>SUM(DQ4:DQ27)</f>
        <v>0.99999999999999978</v>
      </c>
      <c r="DR28" s="782">
        <f>DP28*100/$L$28</f>
        <v>0.24776657645657316</v>
      </c>
      <c r="DS28" s="616"/>
      <c r="DT28" s="765"/>
      <c r="DU28" s="616"/>
      <c r="DV28" s="766">
        <f>DV27+1</f>
        <v>25</v>
      </c>
      <c r="DW28" s="771"/>
      <c r="DX28" s="772" t="s">
        <v>70</v>
      </c>
      <c r="DY28" s="783">
        <f>SUM(DY4:DY27)</f>
        <v>1.0000000000000002</v>
      </c>
      <c r="DZ28" s="718">
        <f>C9</f>
        <v>3591210.0169648863</v>
      </c>
      <c r="EA28" s="782">
        <f>DZ28*100/$L$28</f>
        <v>0.1670832267858747</v>
      </c>
      <c r="EB28" s="616"/>
      <c r="EC28" s="765"/>
      <c r="ED28" s="10"/>
      <c r="EE28" s="15"/>
      <c r="EF28" s="15"/>
      <c r="EG28" s="15"/>
      <c r="EH28" s="15"/>
      <c r="EI28" s="15"/>
      <c r="EJ28" s="10"/>
      <c r="EK28" s="765"/>
      <c r="EL28" s="10"/>
      <c r="EM28" s="766">
        <f>+EM27+1</f>
        <v>25</v>
      </c>
      <c r="EN28" s="771"/>
      <c r="EO28" s="772" t="s">
        <v>70</v>
      </c>
      <c r="EP28" s="783">
        <f>SUM(EP4:EP27)</f>
        <v>1.0000000000000002</v>
      </c>
      <c r="EQ28" s="718">
        <f>EI4</f>
        <v>7097065.7171596689</v>
      </c>
      <c r="ER28" s="783">
        <f>SUM(ER4:ER27)</f>
        <v>0.99999999999999956</v>
      </c>
      <c r="ES28" s="718">
        <f>EI5</f>
        <v>1170056.1745694205</v>
      </c>
      <c r="ET28" s="783">
        <f>SUM(ET4:ET27)</f>
        <v>0.99999999999999978</v>
      </c>
      <c r="EU28" s="718">
        <f>EI6</f>
        <v>2974776.2472940614</v>
      </c>
      <c r="EV28" s="718">
        <f>SUM(EV4:EV27)</f>
        <v>11241898.139023148</v>
      </c>
      <c r="EW28" s="783">
        <f>SUM(EW4:EW27)</f>
        <v>1</v>
      </c>
      <c r="EX28" s="782">
        <f>EV28*100/$L$28</f>
        <v>0.52303613751155142</v>
      </c>
      <c r="EY28" s="10"/>
      <c r="EZ28" s="765"/>
      <c r="FA28" s="10"/>
      <c r="FB28" s="15"/>
      <c r="FC28" s="15"/>
      <c r="FD28" s="15"/>
      <c r="FE28" s="10"/>
      <c r="FF28" s="765"/>
      <c r="FG28" s="616"/>
      <c r="FH28" s="766">
        <f>+FH27+1</f>
        <v>25</v>
      </c>
      <c r="FI28" s="706"/>
      <c r="FJ28" s="706" t="s">
        <v>70</v>
      </c>
      <c r="FK28" s="783">
        <f t="shared" si="47"/>
        <v>1.0000000000000002</v>
      </c>
      <c r="FL28" s="718">
        <f>FD6</f>
        <v>19831450.904162593</v>
      </c>
      <c r="FM28" s="782">
        <f>FL28*100/$L$28</f>
        <v>0.92267029587803051</v>
      </c>
      <c r="FN28" s="10"/>
      <c r="FO28" s="605"/>
      <c r="FP28" s="15"/>
      <c r="FQ28" s="716">
        <v>25</v>
      </c>
      <c r="FR28" s="769"/>
      <c r="FS28" s="717" t="s">
        <v>70</v>
      </c>
      <c r="FT28" s="718">
        <f t="shared" ref="FT28:FZ28" si="129">SUM(FT4:FT27)</f>
        <v>50713306.209449321</v>
      </c>
      <c r="FU28" s="718">
        <f t="shared" si="129"/>
        <v>23349083.540678922</v>
      </c>
      <c r="FV28" s="718">
        <f t="shared" si="129"/>
        <v>22476369.306504413</v>
      </c>
      <c r="FW28" s="718">
        <f t="shared" si="129"/>
        <v>5325380.8198248446</v>
      </c>
      <c r="FX28" s="718">
        <f t="shared" si="129"/>
        <v>3591210.0169648868</v>
      </c>
      <c r="FY28" s="718">
        <f t="shared" si="129"/>
        <v>11241898.139023148</v>
      </c>
      <c r="FZ28" s="718">
        <f t="shared" si="129"/>
        <v>19831450.904162597</v>
      </c>
      <c r="GA28" s="718">
        <f>SUM(FT28:FZ28)</f>
        <v>136528698.93660811</v>
      </c>
      <c r="GB28" s="784">
        <v>6.3051918333155115</v>
      </c>
      <c r="GC28" s="10"/>
      <c r="GD28" s="605"/>
      <c r="GE28" s="15"/>
      <c r="GF28" s="766">
        <v>25</v>
      </c>
      <c r="GG28" s="785"/>
      <c r="GH28" s="720" t="s">
        <v>70</v>
      </c>
      <c r="GI28" s="782">
        <f t="shared" ref="GI28:GP28" si="130">FT28*100/$GQ$28</f>
        <v>2.3594673668281256</v>
      </c>
      <c r="GJ28" s="782">
        <f t="shared" si="130"/>
        <v>1.0863302903589933</v>
      </c>
      <c r="GK28" s="782">
        <f t="shared" si="130"/>
        <v>1.0457267306621207</v>
      </c>
      <c r="GL28" s="782">
        <f t="shared" si="130"/>
        <v>0.24776657645657316</v>
      </c>
      <c r="GM28" s="782">
        <f t="shared" si="130"/>
        <v>0.16708322678587473</v>
      </c>
      <c r="GN28" s="782">
        <f t="shared" si="130"/>
        <v>0.52303613751155142</v>
      </c>
      <c r="GO28" s="782">
        <f t="shared" si="130"/>
        <v>0.92267029587803073</v>
      </c>
      <c r="GP28" s="784">
        <f t="shared" si="130"/>
        <v>6.3520806244812684</v>
      </c>
      <c r="GQ28" s="768">
        <f>SUM(GQ4:GQ27)</f>
        <v>2149353999.2300944</v>
      </c>
      <c r="GR28" s="786"/>
      <c r="GS28" s="605"/>
      <c r="GT28" s="15"/>
      <c r="GU28" s="716">
        <v>25</v>
      </c>
      <c r="GV28" s="769"/>
      <c r="GW28" s="717" t="s">
        <v>70</v>
      </c>
      <c r="GX28" s="767"/>
      <c r="GY28" s="718">
        <f>SUM(GY4:GY27)</f>
        <v>136528698.93660811</v>
      </c>
      <c r="GZ28" s="787">
        <f>SUM(GZ4:GZ27)</f>
        <v>2149353999.2300944</v>
      </c>
      <c r="HA28" s="782">
        <f t="shared" ref="HA28" si="131">IF(GZ28&lt;&gt;0,GY28/GZ28*100,0)</f>
        <v>6.3520806244812684</v>
      </c>
      <c r="HB28" s="718">
        <f>SUM(HB4:HB27)</f>
        <v>136528702.48335329</v>
      </c>
      <c r="HC28" s="774">
        <f>SUM(HC4:HC27)</f>
        <v>3.5467451258618894</v>
      </c>
      <c r="HD28" s="788"/>
      <c r="HE28" s="605"/>
      <c r="HF28" s="15"/>
      <c r="HG28" s="788"/>
      <c r="HH28" s="788"/>
      <c r="HI28" s="788"/>
      <c r="HJ28" s="788"/>
      <c r="HK28" s="788"/>
      <c r="HL28" s="788"/>
      <c r="HM28" s="788"/>
      <c r="HN28" s="605"/>
      <c r="HO28" s="15"/>
      <c r="HP28" s="766">
        <v>25</v>
      </c>
      <c r="HQ28" s="789" t="s">
        <v>70</v>
      </c>
      <c r="HR28" s="720"/>
      <c r="HS28" s="790">
        <f>SUM(HS4:HS27)</f>
        <v>2149353999.2300944</v>
      </c>
      <c r="HT28" s="791">
        <f>HA28</f>
        <v>6.3520806244812684</v>
      </c>
      <c r="HU28" s="791">
        <f>SUMPRODUCT(HS4:HS27,HU4:HU27)/HS28</f>
        <v>4.8782499580747221</v>
      </c>
      <c r="HV28" s="792">
        <f>IF(HU28&lt;&gt;0,HT28/HU28-1,"")</f>
        <v>0.30212282664339263</v>
      </c>
      <c r="HW28" s="791">
        <f t="shared" si="96"/>
        <v>1.4738306664065464</v>
      </c>
      <c r="HX28" s="793"/>
      <c r="HY28" s="10"/>
      <c r="HZ28" s="765"/>
      <c r="IA28" s="10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0"/>
      <c r="IM28" s="765"/>
      <c r="IN28" s="10"/>
      <c r="IO28" s="794">
        <v>25</v>
      </c>
      <c r="IP28" s="789" t="s">
        <v>70</v>
      </c>
      <c r="IQ28" s="720"/>
      <c r="IR28" s="795">
        <f>SUM(IR4:IR27)</f>
        <v>136528698.93660811</v>
      </c>
      <c r="IS28" s="790">
        <f>SUM(IS4:IS27)</f>
        <v>2149353999.2300944</v>
      </c>
      <c r="IT28" s="796">
        <f>SUMPRODUCT(IS4:IS27,IT4:IT27)/SUM(IS4:IS27)</f>
        <v>6.3520807894957425</v>
      </c>
      <c r="IU28" s="790">
        <f>SUM(IU4:IU27)</f>
        <v>321518206</v>
      </c>
      <c r="IV28" s="790">
        <f>SUM(IV4:IV27)</f>
        <v>1827835793.2300942</v>
      </c>
      <c r="IW28" s="795">
        <f>SUM(IW4:IW27)</f>
        <v>4822773.0899999989</v>
      </c>
      <c r="IX28" s="795">
        <f>SUM(IX4:IX27)</f>
        <v>131705925.84660816</v>
      </c>
      <c r="IY28" s="784">
        <f>IX28/IS28*100</f>
        <v>6.1276981778611459</v>
      </c>
      <c r="IZ28" s="784">
        <f>SUMPRODUCT(IU4:IU27,IZ4:IZ27)/SUM(IU4:IU27)</f>
        <v>7.5883509894483563</v>
      </c>
      <c r="JA28" s="795">
        <f>SUM(JA4:JA27)</f>
        <v>136528698.91003424</v>
      </c>
      <c r="JB28" s="784"/>
      <c r="JC28" s="15"/>
      <c r="JD28" s="605"/>
      <c r="JE28" s="15"/>
      <c r="JF28" s="766">
        <v>25</v>
      </c>
      <c r="JG28" s="789" t="s">
        <v>70</v>
      </c>
      <c r="JH28" s="720"/>
      <c r="JI28" s="790">
        <f>SUM(JI4:JI27)</f>
        <v>2149353999.2300944</v>
      </c>
      <c r="JJ28" s="791">
        <f>IY28</f>
        <v>6.1276981778611459</v>
      </c>
      <c r="JK28" s="791">
        <f>SUMPRODUCT(JI4:JI27,JK4:JK27)/JI28</f>
        <v>4.6479942138534831</v>
      </c>
      <c r="JL28" s="792">
        <f>IF(JK28&lt;&gt;0,JJ28/JK28-1,"")</f>
        <v>0.31835322849528547</v>
      </c>
      <c r="JM28" s="791">
        <f t="shared" si="109"/>
        <v>1.4797039640076628</v>
      </c>
      <c r="JN28" s="793"/>
      <c r="JO28" s="15"/>
      <c r="JP28" s="15"/>
      <c r="JQ28" s="605"/>
      <c r="JR28" s="10"/>
      <c r="JS28" s="790">
        <v>2130076310</v>
      </c>
      <c r="JT28" s="791">
        <v>6.1534665007718843</v>
      </c>
      <c r="JU28" s="850">
        <f t="shared" si="110"/>
        <v>-19277689.230094433</v>
      </c>
      <c r="JV28" s="851">
        <f t="shared" si="110"/>
        <v>2.5768322910738384E-2</v>
      </c>
    </row>
    <row r="29" spans="1:282" x14ac:dyDescent="0.3">
      <c r="A29" s="15"/>
      <c r="B29" s="15"/>
      <c r="C29" s="15"/>
      <c r="D29" s="15"/>
      <c r="E29" s="15"/>
      <c r="F29" s="616"/>
      <c r="G29" s="797"/>
      <c r="H29" s="616"/>
      <c r="I29" s="15"/>
      <c r="J29" s="15"/>
      <c r="K29" s="15"/>
      <c r="L29" s="262"/>
      <c r="M29" s="15"/>
      <c r="N29" s="262"/>
      <c r="O29" s="262"/>
      <c r="P29" s="15"/>
      <c r="Q29" s="15"/>
      <c r="R29" s="616"/>
      <c r="S29" s="797"/>
      <c r="T29" s="616"/>
      <c r="U29" s="616"/>
      <c r="V29" s="616"/>
      <c r="W29" s="616"/>
      <c r="X29" s="689"/>
      <c r="Y29" s="689"/>
      <c r="Z29" s="616"/>
      <c r="AA29" s="797"/>
      <c r="AB29" s="616"/>
      <c r="AC29" s="15"/>
      <c r="AD29" s="15"/>
      <c r="AE29" s="15"/>
      <c r="AF29" s="15"/>
      <c r="AG29" s="616"/>
      <c r="AH29" s="797"/>
      <c r="AI29" s="616"/>
      <c r="AJ29" s="616"/>
      <c r="AK29" s="616"/>
      <c r="AL29" s="616"/>
      <c r="AM29" s="15"/>
      <c r="AN29" s="605"/>
      <c r="AO29" s="15"/>
      <c r="AP29" s="798"/>
      <c r="AQ29" s="798"/>
      <c r="AR29" s="616"/>
      <c r="AS29" s="616"/>
      <c r="AT29" s="616"/>
      <c r="AU29" s="616"/>
      <c r="AV29" s="799"/>
      <c r="AW29" s="616"/>
      <c r="AX29" s="616"/>
      <c r="AY29" s="616"/>
      <c r="AZ29" s="616"/>
      <c r="BA29" s="616"/>
      <c r="BB29" s="797"/>
      <c r="BC29" s="616"/>
      <c r="BD29" s="616"/>
      <c r="BE29" s="616"/>
      <c r="BF29" s="616"/>
      <c r="BG29" s="616"/>
      <c r="BH29" s="616"/>
      <c r="BI29" s="797"/>
      <c r="BJ29" s="616"/>
      <c r="BK29" s="15"/>
      <c r="BL29" s="15"/>
      <c r="BM29" s="15"/>
      <c r="BN29" s="15"/>
      <c r="BO29" s="15"/>
      <c r="BP29" s="15"/>
      <c r="BQ29" s="15"/>
      <c r="BR29" s="15"/>
      <c r="BS29" s="15"/>
      <c r="BT29" s="616"/>
      <c r="BU29" s="797"/>
      <c r="BV29" s="603"/>
      <c r="BW29" s="191"/>
      <c r="BX29" s="191"/>
      <c r="BY29" s="191"/>
      <c r="BZ29" s="191"/>
      <c r="CA29" s="191"/>
      <c r="CB29" s="191"/>
      <c r="CC29" s="191"/>
      <c r="CD29" s="191"/>
      <c r="CE29" s="616"/>
      <c r="CF29" s="797"/>
      <c r="CG29" s="10"/>
      <c r="CH29" s="15"/>
      <c r="CI29" s="74"/>
      <c r="CJ29" s="15"/>
      <c r="CK29" s="15"/>
      <c r="CL29" s="23"/>
      <c r="CM29" s="15"/>
      <c r="CN29" s="23"/>
      <c r="CO29" s="23"/>
      <c r="CP29" s="15"/>
      <c r="CQ29" s="15"/>
      <c r="CR29" s="10"/>
      <c r="CS29" s="797"/>
      <c r="CT29" s="616"/>
      <c r="CU29" s="15"/>
      <c r="CV29" s="15"/>
      <c r="CW29" s="15"/>
      <c r="CX29" s="15"/>
      <c r="CY29" s="15"/>
      <c r="CZ29" s="15"/>
      <c r="DA29" s="15"/>
      <c r="DB29" s="15"/>
      <c r="DC29" s="15"/>
      <c r="DD29" s="603"/>
      <c r="DE29" s="797"/>
      <c r="DF29" s="616"/>
      <c r="DG29" s="616"/>
      <c r="DH29" s="616"/>
      <c r="DI29" s="616"/>
      <c r="DJ29" s="616"/>
      <c r="DK29" s="616"/>
      <c r="DL29" s="616"/>
      <c r="DM29" s="616"/>
      <c r="DN29" s="616"/>
      <c r="DO29" s="616"/>
      <c r="DP29" s="616"/>
      <c r="DQ29" s="616"/>
      <c r="DR29" s="616"/>
      <c r="DS29" s="616"/>
      <c r="DT29" s="797"/>
      <c r="DU29" s="616"/>
      <c r="DV29" s="616"/>
      <c r="DW29" s="616"/>
      <c r="DX29" s="616"/>
      <c r="DY29" s="616"/>
      <c r="DZ29" s="616"/>
      <c r="EA29" s="616"/>
      <c r="EB29" s="616"/>
      <c r="EC29" s="797"/>
      <c r="ED29" s="616"/>
      <c r="EE29" s="15"/>
      <c r="EF29" s="15"/>
      <c r="EG29" s="15"/>
      <c r="EH29" s="15"/>
      <c r="EI29" s="15"/>
      <c r="EJ29" s="616"/>
      <c r="EK29" s="797"/>
      <c r="EL29" s="616"/>
      <c r="EM29" s="616"/>
      <c r="EN29" s="616"/>
      <c r="EO29" s="616"/>
      <c r="EP29" s="616"/>
      <c r="EQ29" s="616"/>
      <c r="ER29" s="616"/>
      <c r="ES29" s="616"/>
      <c r="ET29" s="616"/>
      <c r="EU29" s="800"/>
      <c r="EV29" s="616"/>
      <c r="EW29" s="616"/>
      <c r="EX29" s="616"/>
      <c r="EY29" s="616"/>
      <c r="EZ29" s="797"/>
      <c r="FA29" s="616"/>
      <c r="FB29" s="15"/>
      <c r="FC29" s="15"/>
      <c r="FD29" s="15"/>
      <c r="FE29" s="616"/>
      <c r="FF29" s="797"/>
      <c r="FG29" s="616"/>
      <c r="FH29" s="616"/>
      <c r="FI29" s="616"/>
      <c r="FJ29" s="616"/>
      <c r="FK29" s="616"/>
      <c r="FL29" s="616"/>
      <c r="FM29" s="616"/>
      <c r="FN29" s="616"/>
      <c r="FO29" s="60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605"/>
      <c r="GE29" s="15"/>
      <c r="GF29" s="616"/>
      <c r="GG29" s="616"/>
      <c r="GH29" s="616"/>
      <c r="GI29" s="616"/>
      <c r="GJ29" s="616"/>
      <c r="GK29" s="616"/>
      <c r="GL29" s="616"/>
      <c r="GM29" s="616"/>
      <c r="GN29" s="616"/>
      <c r="GO29" s="616"/>
      <c r="GP29" s="616"/>
      <c r="GQ29" s="616"/>
      <c r="GR29" s="616"/>
      <c r="GS29" s="60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215"/>
      <c r="HE29" s="605"/>
      <c r="HF29" s="15"/>
      <c r="HG29" s="657"/>
      <c r="HH29" s="657"/>
      <c r="HI29" s="657"/>
      <c r="HJ29" s="657"/>
      <c r="HK29" s="657"/>
      <c r="HL29" s="215"/>
      <c r="HM29" s="215"/>
      <c r="HN29" s="60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616"/>
      <c r="HZ29" s="797"/>
      <c r="IA29" s="616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605"/>
      <c r="IN29" s="15"/>
      <c r="IO29" s="616"/>
      <c r="IP29" s="616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60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605"/>
      <c r="JR29" s="15"/>
    </row>
    <row r="30" spans="1:282" x14ac:dyDescent="0.3">
      <c r="A30" s="15"/>
      <c r="B30" s="15"/>
      <c r="C30" s="15"/>
      <c r="D30" s="15"/>
      <c r="E30" s="15"/>
      <c r="F30" s="616"/>
      <c r="G30" s="797"/>
      <c r="H30" s="616"/>
      <c r="I30" s="15"/>
      <c r="J30" s="15"/>
      <c r="K30" s="15"/>
      <c r="L30" s="15"/>
      <c r="M30" s="15"/>
      <c r="N30" s="15"/>
      <c r="O30" s="15"/>
      <c r="P30" s="15"/>
      <c r="Q30" s="15"/>
      <c r="R30" s="616"/>
      <c r="S30" s="797"/>
      <c r="T30" s="616"/>
      <c r="U30" s="616"/>
      <c r="V30" s="825"/>
      <c r="W30" s="807" t="s">
        <v>394</v>
      </c>
      <c r="X30" s="807">
        <v>2</v>
      </c>
      <c r="Y30" s="807">
        <f>X30+1</f>
        <v>3</v>
      </c>
      <c r="Z30" s="616"/>
      <c r="AA30" s="797"/>
      <c r="AB30" s="616"/>
      <c r="AC30" s="15"/>
      <c r="AD30" s="15"/>
      <c r="AE30" s="15"/>
      <c r="AF30" s="15"/>
      <c r="AG30" s="616"/>
      <c r="AH30" s="797"/>
      <c r="AI30" s="616"/>
      <c r="AJ30" s="616"/>
      <c r="AK30" s="616"/>
      <c r="AL30" s="616"/>
      <c r="AM30" s="15"/>
      <c r="AN30" s="605"/>
      <c r="AO30" s="15"/>
      <c r="AP30" s="616"/>
      <c r="AQ30" s="801" t="s">
        <v>390</v>
      </c>
      <c r="AR30" s="801"/>
      <c r="AS30" s="801">
        <v>3</v>
      </c>
      <c r="AT30" s="801">
        <v>3</v>
      </c>
      <c r="AU30" s="801"/>
      <c r="AV30" s="801"/>
      <c r="AW30" s="801"/>
      <c r="AX30" s="801"/>
      <c r="AY30" s="801"/>
      <c r="AZ30" s="801">
        <v>4</v>
      </c>
      <c r="BA30" s="616"/>
      <c r="BB30" s="797"/>
      <c r="BC30" s="616"/>
      <c r="BD30" s="616"/>
      <c r="BE30" s="616"/>
      <c r="BF30" s="616"/>
      <c r="BG30" s="616"/>
      <c r="BH30" s="616"/>
      <c r="BI30" s="797"/>
      <c r="BJ30" s="616"/>
      <c r="BK30" s="15"/>
      <c r="BL30" s="15"/>
      <c r="BM30" s="487"/>
      <c r="BN30" s="487"/>
      <c r="BO30" s="487"/>
      <c r="BP30" s="487"/>
      <c r="BQ30" s="487"/>
      <c r="BR30" s="487"/>
      <c r="BS30" s="487"/>
      <c r="BT30" s="616"/>
      <c r="BU30" s="797"/>
      <c r="BV30" s="603"/>
      <c r="BW30" s="191"/>
      <c r="BX30" s="191"/>
      <c r="BY30" s="191"/>
      <c r="BZ30" s="191"/>
      <c r="CA30" s="191"/>
      <c r="CB30" s="191"/>
      <c r="CC30" s="191"/>
      <c r="CD30" s="191"/>
      <c r="CE30" s="616"/>
      <c r="CF30" s="797"/>
      <c r="CG30" s="616"/>
      <c r="CH30" s="15"/>
      <c r="CI30" s="74"/>
      <c r="CJ30" s="16" t="s">
        <v>392</v>
      </c>
      <c r="CK30" s="15"/>
      <c r="CL30" s="23"/>
      <c r="CM30" s="15"/>
      <c r="CN30" s="23"/>
      <c r="CO30" s="23"/>
      <c r="CP30" s="15"/>
      <c r="CQ30" s="15"/>
      <c r="CR30" s="616"/>
      <c r="CS30" s="797"/>
      <c r="CT30" s="616"/>
      <c r="CU30" s="15"/>
      <c r="CV30" s="15"/>
      <c r="CW30" s="15"/>
      <c r="CX30" s="15"/>
      <c r="CY30" s="15"/>
      <c r="CZ30" s="15"/>
      <c r="DA30" s="15"/>
      <c r="DB30" s="15"/>
      <c r="DC30" s="15"/>
      <c r="DD30" s="603"/>
      <c r="DE30" s="797"/>
      <c r="DF30" s="616"/>
      <c r="DG30" s="616"/>
      <c r="DH30" s="616"/>
      <c r="DI30" s="16" t="s">
        <v>436</v>
      </c>
      <c r="DJ30" s="802"/>
      <c r="DK30" s="802"/>
      <c r="DL30" s="802"/>
      <c r="DM30" s="802"/>
      <c r="DN30" s="802"/>
      <c r="DO30" s="802"/>
      <c r="DP30" s="802"/>
      <c r="DQ30" s="802"/>
      <c r="DR30" s="802"/>
      <c r="DS30" s="15"/>
      <c r="DT30" s="797"/>
      <c r="DU30" s="616"/>
      <c r="DV30" s="616"/>
      <c r="DW30" s="616"/>
      <c r="DX30" s="901" t="s">
        <v>436</v>
      </c>
      <c r="DY30" s="901"/>
      <c r="DZ30" s="901"/>
      <c r="EA30" s="901"/>
      <c r="EB30" s="15"/>
      <c r="EC30" s="797"/>
      <c r="ED30" s="616"/>
      <c r="EE30" s="15"/>
      <c r="EF30" s="15"/>
      <c r="EG30" s="15"/>
      <c r="EH30" s="15"/>
      <c r="EI30" s="15"/>
      <c r="EJ30" s="616"/>
      <c r="EK30" s="797"/>
      <c r="EL30" s="616"/>
      <c r="EM30" s="616"/>
      <c r="EN30" s="616"/>
      <c r="EO30" s="16" t="s">
        <v>437</v>
      </c>
      <c r="EP30" s="16"/>
      <c r="EQ30" s="16"/>
      <c r="ER30" s="16"/>
      <c r="ES30" s="16"/>
      <c r="ET30" s="16"/>
      <c r="EU30" s="16"/>
      <c r="EV30" s="16"/>
      <c r="EW30" s="16"/>
      <c r="EX30" s="16"/>
      <c r="EY30" s="616"/>
      <c r="EZ30" s="797"/>
      <c r="FA30" s="616"/>
      <c r="FB30" s="15"/>
      <c r="FC30" s="15"/>
      <c r="FD30" s="15"/>
      <c r="FE30" s="616"/>
      <c r="FF30" s="797"/>
      <c r="FG30" s="616"/>
      <c r="FH30" s="828"/>
      <c r="FI30" s="828" t="s">
        <v>390</v>
      </c>
      <c r="FJ30" s="803"/>
      <c r="FK30" s="803"/>
      <c r="FL30" s="803"/>
      <c r="FM30" s="803">
        <v>4</v>
      </c>
      <c r="FN30" s="616"/>
      <c r="FO30" s="605"/>
      <c r="FP30" s="15"/>
      <c r="FQ30" s="826"/>
      <c r="FR30" s="826"/>
      <c r="FS30" s="826" t="s">
        <v>390</v>
      </c>
      <c r="FT30" s="826">
        <v>8</v>
      </c>
      <c r="FU30" s="826">
        <v>7</v>
      </c>
      <c r="FV30" s="826">
        <v>7</v>
      </c>
      <c r="FW30" s="826">
        <v>9</v>
      </c>
      <c r="FX30" s="826">
        <v>4</v>
      </c>
      <c r="FY30" s="826"/>
      <c r="FZ30" s="826">
        <v>4</v>
      </c>
      <c r="GA30" s="826"/>
      <c r="GB30" s="826">
        <v>4</v>
      </c>
      <c r="GC30" s="15"/>
      <c r="GD30" s="605"/>
      <c r="GE30" s="15"/>
      <c r="GF30" s="829"/>
      <c r="GG30" s="829"/>
      <c r="GH30" s="826" t="s">
        <v>390</v>
      </c>
      <c r="GI30" s="826">
        <v>10</v>
      </c>
      <c r="GJ30" s="826">
        <v>8</v>
      </c>
      <c r="GK30" s="826">
        <v>9</v>
      </c>
      <c r="GL30" s="826">
        <v>11</v>
      </c>
      <c r="GM30" s="826">
        <v>5</v>
      </c>
      <c r="GN30" s="826">
        <v>11</v>
      </c>
      <c r="GO30" s="826">
        <v>5</v>
      </c>
      <c r="GP30" s="826">
        <v>11</v>
      </c>
      <c r="GQ30" s="826">
        <v>3</v>
      </c>
      <c r="GR30" s="616"/>
      <c r="GS30" s="60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215"/>
      <c r="HE30" s="605"/>
      <c r="HF30" s="15"/>
      <c r="HG30" s="657"/>
      <c r="HH30" s="657"/>
      <c r="HI30" s="657"/>
      <c r="HJ30" s="657"/>
      <c r="HK30" s="657"/>
      <c r="HL30" s="215"/>
      <c r="HM30" s="215"/>
      <c r="HN30" s="605"/>
      <c r="HO30" s="15"/>
      <c r="HP30" s="804" t="s">
        <v>393</v>
      </c>
      <c r="HQ30" s="805"/>
      <c r="HR30" s="806"/>
      <c r="HS30" s="807">
        <v>3</v>
      </c>
      <c r="HT30" s="807"/>
      <c r="HU30" s="807">
        <v>11</v>
      </c>
      <c r="HV30" s="807"/>
      <c r="HW30" s="807"/>
      <c r="HX30" s="807">
        <v>6</v>
      </c>
      <c r="HY30" s="616"/>
      <c r="HZ30" s="797"/>
      <c r="IA30" s="616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605"/>
      <c r="IN30" s="15"/>
      <c r="IO30" s="616"/>
      <c r="IP30" s="616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605"/>
      <c r="JE30" s="15"/>
      <c r="JF30" s="804" t="s">
        <v>393</v>
      </c>
      <c r="JG30" s="805"/>
      <c r="JH30" s="806"/>
      <c r="JI30" s="807">
        <v>3</v>
      </c>
      <c r="JJ30" s="807"/>
      <c r="JK30" s="807">
        <v>5</v>
      </c>
      <c r="JL30" s="807"/>
      <c r="JM30" s="807"/>
      <c r="JN30" s="807">
        <v>6</v>
      </c>
      <c r="JO30" s="15"/>
      <c r="JP30" s="15"/>
      <c r="JQ30" s="605"/>
      <c r="JR30" s="15"/>
    </row>
    <row r="31" spans="1:282" x14ac:dyDescent="0.3">
      <c r="A31" s="15"/>
      <c r="B31" s="15"/>
      <c r="C31" s="15"/>
      <c r="D31" s="15"/>
      <c r="E31" s="15"/>
      <c r="F31" s="15"/>
      <c r="G31" s="797"/>
      <c r="H31" s="616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797"/>
      <c r="T31" s="616"/>
      <c r="U31" s="15"/>
      <c r="V31" s="15"/>
      <c r="W31" s="15"/>
      <c r="X31" s="15"/>
      <c r="Y31" s="15"/>
      <c r="Z31" s="15"/>
      <c r="AA31" s="797"/>
      <c r="AB31" s="616"/>
      <c r="AC31" s="15"/>
      <c r="AD31" s="15"/>
      <c r="AE31" s="15"/>
      <c r="AF31" s="15"/>
      <c r="AG31" s="15"/>
      <c r="AH31" s="797"/>
      <c r="AI31" s="616"/>
      <c r="AJ31" s="616"/>
      <c r="AK31" s="616"/>
      <c r="AL31" s="616"/>
      <c r="AM31" s="15"/>
      <c r="AN31" s="605"/>
      <c r="AO31" s="808"/>
      <c r="AP31" s="15"/>
      <c r="AQ31" s="804" t="s">
        <v>394</v>
      </c>
      <c r="AR31" s="804">
        <v>2</v>
      </c>
      <c r="AS31" s="804">
        <f>+AR31+1</f>
        <v>3</v>
      </c>
      <c r="AT31" s="804">
        <f t="shared" ref="AT31:AX31" si="132">+AS31+1</f>
        <v>4</v>
      </c>
      <c r="AU31" s="804">
        <f t="shared" si="132"/>
        <v>5</v>
      </c>
      <c r="AV31" s="804">
        <f t="shared" si="132"/>
        <v>6</v>
      </c>
      <c r="AW31" s="804">
        <f t="shared" si="132"/>
        <v>7</v>
      </c>
      <c r="AX31" s="804">
        <f t="shared" si="132"/>
        <v>8</v>
      </c>
      <c r="AY31" s="804"/>
      <c r="AZ31" s="804">
        <f>+AX31+1</f>
        <v>9</v>
      </c>
      <c r="BA31" s="15"/>
      <c r="BB31" s="797"/>
      <c r="BC31" s="616"/>
      <c r="BD31" s="616"/>
      <c r="BE31" s="616"/>
      <c r="BF31" s="616"/>
      <c r="BG31" s="616"/>
      <c r="BH31" s="15"/>
      <c r="BI31" s="797"/>
      <c r="BJ31" s="616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797"/>
      <c r="BV31" s="603"/>
      <c r="BW31" s="191"/>
      <c r="BX31" s="191"/>
      <c r="BY31" s="191"/>
      <c r="BZ31" s="191"/>
      <c r="CA31" s="191"/>
      <c r="CB31" s="191"/>
      <c r="CC31" s="191"/>
      <c r="CD31" s="191"/>
      <c r="CE31" s="15"/>
      <c r="CF31" s="797"/>
      <c r="CG31" s="616"/>
      <c r="CH31" s="15"/>
      <c r="CI31" s="74"/>
      <c r="CJ31" s="15"/>
      <c r="CK31" s="15"/>
      <c r="CL31" s="15"/>
      <c r="CM31" s="15"/>
      <c r="CN31" s="15"/>
      <c r="CO31" s="15"/>
      <c r="CP31" s="15"/>
      <c r="CQ31" s="15"/>
      <c r="CR31" s="616"/>
      <c r="CS31" s="797"/>
      <c r="CT31" s="616"/>
      <c r="CU31" s="15"/>
      <c r="CV31" s="15"/>
      <c r="CW31" s="15"/>
      <c r="CX31" s="15"/>
      <c r="CY31" s="15"/>
      <c r="CZ31" s="15"/>
      <c r="DA31" s="15"/>
      <c r="DB31" s="15"/>
      <c r="DC31" s="15"/>
      <c r="DD31" s="191"/>
      <c r="DE31" s="797"/>
      <c r="DF31" s="616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797"/>
      <c r="DU31" s="616"/>
      <c r="DV31" s="15"/>
      <c r="DW31" s="15"/>
      <c r="DX31" s="901"/>
      <c r="DY31" s="901"/>
      <c r="DZ31" s="901"/>
      <c r="EA31" s="901"/>
      <c r="EB31" s="15"/>
      <c r="EC31" s="797"/>
      <c r="ED31" s="616"/>
      <c r="EE31" s="15"/>
      <c r="EF31" s="15"/>
      <c r="EG31" s="15"/>
      <c r="EH31" s="15"/>
      <c r="EI31" s="15"/>
      <c r="EJ31" s="15"/>
      <c r="EK31" s="797"/>
      <c r="EL31" s="616"/>
      <c r="EM31" s="616"/>
      <c r="EN31" s="616"/>
      <c r="EO31" s="616"/>
      <c r="EP31" s="616"/>
      <c r="EQ31" s="616"/>
      <c r="ER31" s="616"/>
      <c r="ES31" s="616"/>
      <c r="ET31" s="616"/>
      <c r="EU31" s="800"/>
      <c r="EV31" s="616"/>
      <c r="EW31" s="616"/>
      <c r="EX31" s="616"/>
      <c r="EY31" s="15"/>
      <c r="EZ31" s="797"/>
      <c r="FA31" s="616"/>
      <c r="FB31" s="15"/>
      <c r="FC31" s="15"/>
      <c r="FD31" s="15"/>
      <c r="FE31" s="15"/>
      <c r="FF31" s="797"/>
      <c r="FG31" s="616"/>
      <c r="FH31" s="828"/>
      <c r="FI31" s="828" t="s">
        <v>394</v>
      </c>
      <c r="FJ31" s="803"/>
      <c r="FK31" s="803"/>
      <c r="FL31" s="803">
        <f>Y30+1</f>
        <v>4</v>
      </c>
      <c r="FM31" s="803">
        <f t="shared" ref="FM31" si="133">FL31+1</f>
        <v>5</v>
      </c>
      <c r="FN31" s="15"/>
      <c r="FO31" s="605"/>
      <c r="FP31" s="15"/>
      <c r="FQ31" s="826"/>
      <c r="FR31" s="826"/>
      <c r="FS31" s="826" t="s">
        <v>394</v>
      </c>
      <c r="FT31" s="826">
        <v>1</v>
      </c>
      <c r="FU31" s="826">
        <f t="shared" ref="FU31:GB31" si="134">+FT31+1</f>
        <v>2</v>
      </c>
      <c r="FV31" s="826">
        <f t="shared" si="134"/>
        <v>3</v>
      </c>
      <c r="FW31" s="826">
        <f t="shared" si="134"/>
        <v>4</v>
      </c>
      <c r="FX31" s="826">
        <f t="shared" si="134"/>
        <v>5</v>
      </c>
      <c r="FY31" s="826">
        <v>9</v>
      </c>
      <c r="FZ31" s="826">
        <f t="shared" si="134"/>
        <v>10</v>
      </c>
      <c r="GA31" s="826">
        <f t="shared" si="134"/>
        <v>11</v>
      </c>
      <c r="GB31" s="826">
        <f t="shared" si="134"/>
        <v>12</v>
      </c>
      <c r="GC31" s="15"/>
      <c r="GD31" s="605"/>
      <c r="GE31" s="15"/>
      <c r="GF31" s="826"/>
      <c r="GG31" s="826"/>
      <c r="GH31" s="826" t="s">
        <v>394</v>
      </c>
      <c r="GI31" s="826">
        <v>3</v>
      </c>
      <c r="GJ31" s="826">
        <f t="shared" ref="GJ31:GQ31" si="135">+GI31+1</f>
        <v>4</v>
      </c>
      <c r="GK31" s="826">
        <f t="shared" si="135"/>
        <v>5</v>
      </c>
      <c r="GL31" s="826">
        <f t="shared" si="135"/>
        <v>6</v>
      </c>
      <c r="GM31" s="826">
        <f t="shared" si="135"/>
        <v>7</v>
      </c>
      <c r="GN31" s="826">
        <f t="shared" si="135"/>
        <v>8</v>
      </c>
      <c r="GO31" s="826">
        <f t="shared" si="135"/>
        <v>9</v>
      </c>
      <c r="GP31" s="826">
        <f t="shared" si="135"/>
        <v>10</v>
      </c>
      <c r="GQ31" s="826">
        <f t="shared" si="135"/>
        <v>11</v>
      </c>
      <c r="GR31" s="830"/>
      <c r="GS31" s="605"/>
      <c r="GT31" s="15"/>
      <c r="GU31" s="15"/>
      <c r="GV31" s="15"/>
      <c r="GW31" s="15"/>
      <c r="GX31" s="15"/>
      <c r="GY31" s="15"/>
      <c r="GZ31" s="809" t="s">
        <v>395</v>
      </c>
      <c r="HA31" s="810">
        <f>31.49*100</f>
        <v>3149</v>
      </c>
      <c r="HB31" s="15"/>
      <c r="HC31" s="15"/>
      <c r="HD31" s="719"/>
      <c r="HE31" s="605"/>
      <c r="HF31" s="15"/>
      <c r="HG31" s="719"/>
      <c r="HH31" s="719"/>
      <c r="HI31" s="719"/>
      <c r="HJ31" s="719"/>
      <c r="HK31" s="719"/>
      <c r="HL31" s="719"/>
      <c r="HM31" s="719"/>
      <c r="HN31" s="605"/>
      <c r="HO31" s="15"/>
      <c r="HP31" s="15"/>
      <c r="HQ31" s="15"/>
      <c r="HR31" s="15"/>
      <c r="HS31" s="15"/>
      <c r="HT31" s="831"/>
      <c r="HU31" s="831"/>
      <c r="HV31" s="15"/>
      <c r="HW31" s="15"/>
      <c r="HX31" s="15"/>
      <c r="HY31" s="15"/>
      <c r="HZ31" s="797"/>
      <c r="IA31" s="616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605"/>
      <c r="IN31" s="15"/>
      <c r="IO31" s="15"/>
      <c r="IP31" s="616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605"/>
      <c r="JE31" s="15"/>
      <c r="JF31" s="15"/>
      <c r="JG31" s="15"/>
      <c r="JH31" s="15"/>
      <c r="JI31" s="15"/>
      <c r="JJ31" s="831"/>
      <c r="JK31" s="831"/>
      <c r="JL31" s="15"/>
      <c r="JM31" s="15"/>
      <c r="JN31" s="15"/>
      <c r="JO31" s="15"/>
      <c r="JP31" s="15"/>
      <c r="JQ31" s="605"/>
      <c r="JR31" s="15"/>
    </row>
    <row r="32" spans="1:282" x14ac:dyDescent="0.3">
      <c r="A32" s="15"/>
      <c r="B32" s="15"/>
      <c r="C32" s="15"/>
      <c r="D32" s="15"/>
      <c r="E32" s="15"/>
      <c r="F32" s="15"/>
      <c r="G32" s="797"/>
      <c r="H32" s="616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797"/>
      <c r="T32" s="616"/>
      <c r="U32" s="15"/>
      <c r="V32" s="15"/>
      <c r="W32" s="15"/>
      <c r="X32" s="15"/>
      <c r="Y32" s="15"/>
      <c r="Z32" s="15"/>
      <c r="AA32" s="797"/>
      <c r="AB32" s="616"/>
      <c r="AC32" s="15"/>
      <c r="AD32" s="15"/>
      <c r="AE32" s="15"/>
      <c r="AF32" s="15"/>
      <c r="AG32" s="15"/>
      <c r="AH32" s="797"/>
      <c r="AI32" s="616"/>
      <c r="AJ32" s="616"/>
      <c r="AK32" s="616"/>
      <c r="AL32" s="616"/>
      <c r="AM32" s="15"/>
      <c r="AN32" s="60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797"/>
      <c r="BC32" s="616"/>
      <c r="BD32" s="616"/>
      <c r="BE32" s="616"/>
      <c r="BF32" s="616"/>
      <c r="BG32" s="616"/>
      <c r="BH32" s="15"/>
      <c r="BI32" s="797"/>
      <c r="BJ32" s="616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797"/>
      <c r="BV32" s="603"/>
      <c r="BW32" s="191"/>
      <c r="BX32" s="191"/>
      <c r="BY32" s="191"/>
      <c r="BZ32" s="191"/>
      <c r="CA32" s="191"/>
      <c r="CB32" s="191"/>
      <c r="CC32" s="191"/>
      <c r="CD32" s="191"/>
      <c r="CE32" s="15"/>
      <c r="CF32" s="797"/>
      <c r="CG32" s="616"/>
      <c r="CH32" s="826"/>
      <c r="CI32" s="827" t="s">
        <v>390</v>
      </c>
      <c r="CJ32" s="826"/>
      <c r="CK32" s="826">
        <v>4</v>
      </c>
      <c r="CL32" s="826"/>
      <c r="CM32" s="826">
        <v>7</v>
      </c>
      <c r="CN32" s="826"/>
      <c r="CO32" s="826"/>
      <c r="CP32" s="826"/>
      <c r="CQ32" s="826">
        <v>4</v>
      </c>
      <c r="CR32" s="15"/>
      <c r="CS32" s="797"/>
      <c r="CT32" s="616"/>
      <c r="CU32" s="15"/>
      <c r="CV32" s="15"/>
      <c r="CW32" s="15"/>
      <c r="CX32" s="15"/>
      <c r="CY32" s="15"/>
      <c r="CZ32" s="15"/>
      <c r="DA32" s="15"/>
      <c r="DB32" s="15"/>
      <c r="DC32" s="15"/>
      <c r="DD32" s="191"/>
      <c r="DE32" s="797"/>
      <c r="DF32" s="616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797"/>
      <c r="DU32" s="616"/>
      <c r="DV32" s="15"/>
      <c r="DW32" s="15"/>
      <c r="DX32" s="15"/>
      <c r="DY32" s="15"/>
      <c r="DZ32" s="15"/>
      <c r="EA32" s="15"/>
      <c r="EB32" s="15"/>
      <c r="EC32" s="797"/>
      <c r="ED32" s="616"/>
      <c r="EE32" s="15"/>
      <c r="EF32" s="15"/>
      <c r="EG32" s="15"/>
      <c r="EH32" s="15"/>
      <c r="EI32" s="15"/>
      <c r="EJ32" s="15"/>
      <c r="EK32" s="797"/>
      <c r="EL32" s="616"/>
      <c r="EM32" s="616"/>
      <c r="EN32" s="616"/>
      <c r="EO32" s="616"/>
      <c r="EP32" s="616"/>
      <c r="EQ32" s="616"/>
      <c r="ER32" s="616"/>
      <c r="ES32" s="616"/>
      <c r="ET32" s="616"/>
      <c r="EU32" s="800"/>
      <c r="EV32" s="616"/>
      <c r="EW32" s="616"/>
      <c r="EX32" s="616"/>
      <c r="EY32" s="15"/>
      <c r="EZ32" s="797"/>
      <c r="FA32" s="616"/>
      <c r="FB32" s="15"/>
      <c r="FC32" s="15"/>
      <c r="FD32" s="15"/>
      <c r="FE32" s="15"/>
      <c r="FF32" s="797"/>
      <c r="FG32" s="616"/>
      <c r="FH32" s="15"/>
      <c r="FI32" s="15"/>
      <c r="FJ32" s="15"/>
      <c r="FK32" s="15"/>
      <c r="FL32" s="15"/>
      <c r="FM32" s="15"/>
      <c r="FN32" s="15"/>
      <c r="FO32" s="60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60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60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605"/>
      <c r="HF32" s="15"/>
      <c r="HG32" s="15"/>
      <c r="HH32" s="15"/>
      <c r="HI32" s="15"/>
      <c r="HJ32" s="15"/>
      <c r="HK32" s="15"/>
      <c r="HL32" s="15"/>
      <c r="HM32" s="15"/>
      <c r="HN32" s="605"/>
      <c r="HO32" s="15"/>
      <c r="HP32" s="15"/>
      <c r="HQ32" s="15"/>
      <c r="HR32" s="15"/>
      <c r="HS32" s="15"/>
      <c r="HT32" s="261"/>
      <c r="HU32" s="261"/>
      <c r="HV32" s="15"/>
      <c r="HW32" s="15"/>
      <c r="HX32" s="15"/>
      <c r="HY32" s="15"/>
      <c r="HZ32" s="797"/>
      <c r="IA32" s="616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605"/>
      <c r="IN32" s="15"/>
      <c r="IO32" s="15"/>
      <c r="IP32" s="616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605"/>
      <c r="JE32" s="15"/>
      <c r="JF32" s="15"/>
      <c r="JG32" s="15"/>
      <c r="JH32" s="15"/>
      <c r="JI32" s="15"/>
      <c r="JJ32" s="832"/>
      <c r="JK32" s="832"/>
      <c r="JL32" s="15"/>
      <c r="JM32" s="15"/>
      <c r="JN32" s="15"/>
      <c r="JO32" s="15"/>
      <c r="JP32" s="15"/>
      <c r="JQ32" s="605"/>
      <c r="JR32" s="15"/>
    </row>
    <row r="33" spans="1:278" x14ac:dyDescent="0.3">
      <c r="A33" s="15"/>
      <c r="B33" s="15"/>
      <c r="C33" s="15"/>
      <c r="D33" s="15"/>
      <c r="E33" s="15"/>
      <c r="F33" s="15"/>
      <c r="G33" s="797"/>
      <c r="H33" s="616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797"/>
      <c r="T33" s="616"/>
      <c r="U33" s="15"/>
      <c r="V33" s="15"/>
      <c r="W33" s="15"/>
      <c r="X33" s="15"/>
      <c r="Y33" s="15"/>
      <c r="Z33" s="15"/>
      <c r="AA33" s="797"/>
      <c r="AB33" s="616"/>
      <c r="AC33" s="15"/>
      <c r="AD33" s="15"/>
      <c r="AE33" s="15"/>
      <c r="AF33" s="15"/>
      <c r="AG33" s="15"/>
      <c r="AH33" s="797"/>
      <c r="AI33" s="616"/>
      <c r="AJ33" s="616"/>
      <c r="AK33" s="616"/>
      <c r="AL33" s="616"/>
      <c r="AM33" s="15"/>
      <c r="AN33" s="60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797"/>
      <c r="BC33" s="616"/>
      <c r="BD33" s="616"/>
      <c r="BE33" s="616"/>
      <c r="BF33" s="616"/>
      <c r="BG33" s="616"/>
      <c r="BH33" s="15"/>
      <c r="BI33" s="797"/>
      <c r="BJ33" s="616"/>
      <c r="BK33" s="15"/>
      <c r="BL33" s="15"/>
      <c r="BM33" s="801" t="s">
        <v>390</v>
      </c>
      <c r="BN33" s="801">
        <v>9</v>
      </c>
      <c r="BO33" s="801"/>
      <c r="BP33" s="801">
        <v>4</v>
      </c>
      <c r="BQ33" s="801"/>
      <c r="BR33" s="801"/>
      <c r="BS33" s="801">
        <v>4</v>
      </c>
      <c r="BT33" s="15"/>
      <c r="BU33" s="797"/>
      <c r="BV33" s="603"/>
      <c r="BW33" s="191"/>
      <c r="BX33" s="191"/>
      <c r="BY33" s="191"/>
      <c r="BZ33" s="191"/>
      <c r="CA33" s="191"/>
      <c r="CB33" s="191"/>
      <c r="CC33" s="191"/>
      <c r="CD33" s="191"/>
      <c r="CE33" s="15"/>
      <c r="CF33" s="797"/>
      <c r="CG33" s="616"/>
      <c r="CH33" s="15"/>
      <c r="CI33" s="74"/>
      <c r="CJ33" s="15"/>
      <c r="CK33" s="15"/>
      <c r="CL33" s="15"/>
      <c r="CM33" s="15"/>
      <c r="CN33" s="15"/>
      <c r="CO33" s="15"/>
      <c r="CP33" s="15"/>
      <c r="CQ33" s="15"/>
      <c r="CR33" s="15"/>
      <c r="CS33" s="797"/>
      <c r="CT33" s="616"/>
      <c r="CU33" s="15"/>
      <c r="CV33" s="15"/>
      <c r="CW33" s="15"/>
      <c r="CX33" s="15"/>
      <c r="CY33" s="15"/>
      <c r="CZ33" s="15"/>
      <c r="DA33" s="15"/>
      <c r="DB33" s="15"/>
      <c r="DC33" s="15"/>
      <c r="DD33" s="191"/>
      <c r="DE33" s="797"/>
      <c r="DF33" s="616"/>
      <c r="DG33" s="826"/>
      <c r="DH33" s="826"/>
      <c r="DI33" s="826" t="s">
        <v>390</v>
      </c>
      <c r="DJ33" s="826">
        <v>8</v>
      </c>
      <c r="DK33" s="826"/>
      <c r="DL33" s="826">
        <v>7</v>
      </c>
      <c r="DM33" s="826"/>
      <c r="DN33" s="826">
        <v>4</v>
      </c>
      <c r="DO33" s="826"/>
      <c r="DP33" s="826"/>
      <c r="DQ33" s="826"/>
      <c r="DR33" s="826">
        <v>4</v>
      </c>
      <c r="DS33" s="15"/>
      <c r="DT33" s="797"/>
      <c r="DU33" s="616"/>
      <c r="DV33" s="826"/>
      <c r="DW33" s="826"/>
      <c r="DX33" s="826" t="s">
        <v>390</v>
      </c>
      <c r="DY33" s="826">
        <v>7</v>
      </c>
      <c r="DZ33" s="826"/>
      <c r="EA33" s="826">
        <v>4</v>
      </c>
      <c r="EB33" s="15"/>
      <c r="EC33" s="797"/>
      <c r="ED33" s="616"/>
      <c r="EE33" s="15"/>
      <c r="EF33" s="15"/>
      <c r="EG33" s="15"/>
      <c r="EH33" s="15"/>
      <c r="EI33" s="15"/>
      <c r="EJ33" s="15"/>
      <c r="EK33" s="797"/>
      <c r="EL33" s="616"/>
      <c r="EM33" s="801"/>
      <c r="EN33" s="801"/>
      <c r="EO33" s="801" t="s">
        <v>390</v>
      </c>
      <c r="EP33" s="803">
        <v>4</v>
      </c>
      <c r="EQ33" s="803"/>
      <c r="ER33" s="803">
        <v>8</v>
      </c>
      <c r="ES33" s="803"/>
      <c r="ET33" s="803">
        <v>4</v>
      </c>
      <c r="EU33" s="811"/>
      <c r="EV33" s="803"/>
      <c r="EW33" s="803"/>
      <c r="EX33" s="803">
        <v>4</v>
      </c>
      <c r="EY33" s="15"/>
      <c r="EZ33" s="797"/>
      <c r="FA33" s="616"/>
      <c r="FB33" s="15"/>
      <c r="FC33" s="15"/>
      <c r="FD33" s="15"/>
      <c r="FE33" s="15"/>
      <c r="FF33" s="797"/>
      <c r="FG33" s="616"/>
      <c r="FH33" s="15"/>
      <c r="FI33" s="15"/>
      <c r="FJ33" s="15"/>
      <c r="FK33" s="15"/>
      <c r="FL33" s="15"/>
      <c r="FM33" s="15"/>
      <c r="FN33" s="15"/>
      <c r="FO33" s="60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60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60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605"/>
      <c r="HF33" s="15"/>
      <c r="HG33" s="15"/>
      <c r="HH33" s="15"/>
      <c r="HI33" s="15"/>
      <c r="HJ33" s="15"/>
      <c r="HK33" s="15"/>
      <c r="HL33" s="15"/>
      <c r="HM33" s="15"/>
      <c r="HN33" s="60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797"/>
      <c r="IA33" s="616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605"/>
      <c r="IN33" s="15"/>
      <c r="IO33" s="15"/>
      <c r="IP33" s="616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60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605"/>
      <c r="JR33" s="15"/>
    </row>
    <row r="34" spans="1:278" x14ac:dyDescent="0.3">
      <c r="A34" s="15"/>
      <c r="B34" s="15"/>
      <c r="C34" s="15"/>
      <c r="D34" s="15"/>
      <c r="E34" s="15"/>
      <c r="F34" s="15"/>
      <c r="G34" s="797"/>
      <c r="H34" s="616"/>
      <c r="I34" s="15"/>
      <c r="J34" s="15"/>
      <c r="K34" s="804" t="s">
        <v>390</v>
      </c>
      <c r="L34" s="807">
        <v>3</v>
      </c>
      <c r="M34" s="807"/>
      <c r="N34" s="807"/>
      <c r="O34" s="807"/>
      <c r="P34" s="807"/>
      <c r="Q34" s="807">
        <v>4</v>
      </c>
      <c r="R34" s="15"/>
      <c r="S34" s="797"/>
      <c r="T34" s="616"/>
      <c r="U34" s="15"/>
      <c r="V34" s="15"/>
      <c r="W34" s="15"/>
      <c r="X34" s="15"/>
      <c r="Y34" s="15"/>
      <c r="Z34" s="15"/>
      <c r="AA34" s="797"/>
      <c r="AB34" s="616"/>
      <c r="AC34" s="15"/>
      <c r="AD34" s="15"/>
      <c r="AE34" s="15"/>
      <c r="AF34" s="15"/>
      <c r="AG34" s="15"/>
      <c r="AH34" s="797"/>
      <c r="AI34" s="616"/>
      <c r="AJ34" s="616"/>
      <c r="AK34" s="616"/>
      <c r="AL34" s="616"/>
      <c r="AM34" s="15"/>
      <c r="AN34" s="60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797"/>
      <c r="BC34" s="616"/>
      <c r="BD34" s="616"/>
      <c r="BE34" s="616"/>
      <c r="BF34" s="616"/>
      <c r="BG34" s="616"/>
      <c r="BH34" s="15"/>
      <c r="BI34" s="797"/>
      <c r="BJ34" s="616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797"/>
      <c r="BV34" s="603"/>
      <c r="BW34" s="191"/>
      <c r="BX34" s="191"/>
      <c r="BY34" s="191"/>
      <c r="BZ34" s="191"/>
      <c r="CA34" s="191"/>
      <c r="CB34" s="191"/>
      <c r="CC34" s="191"/>
      <c r="CD34" s="191"/>
      <c r="CE34" s="15"/>
      <c r="CF34" s="797"/>
      <c r="CG34" s="616"/>
      <c r="CH34" s="15"/>
      <c r="CI34" s="74"/>
      <c r="CJ34" s="15"/>
      <c r="CK34" s="15"/>
      <c r="CL34" s="15"/>
      <c r="CM34" s="15"/>
      <c r="CN34" s="15"/>
      <c r="CO34" s="15"/>
      <c r="CP34" s="15"/>
      <c r="CQ34" s="15"/>
      <c r="CR34" s="15"/>
      <c r="CS34" s="797"/>
      <c r="CT34" s="616"/>
      <c r="CU34" s="15"/>
      <c r="CV34" s="15"/>
      <c r="CW34" s="15"/>
      <c r="CX34" s="15"/>
      <c r="CY34" s="15"/>
      <c r="CZ34" s="15"/>
      <c r="DA34" s="15"/>
      <c r="DB34" s="15"/>
      <c r="DC34" s="15"/>
      <c r="DD34" s="191"/>
      <c r="DE34" s="797"/>
      <c r="DF34" s="616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797"/>
      <c r="DU34" s="616"/>
      <c r="DV34" s="15"/>
      <c r="DW34" s="15"/>
      <c r="DX34" s="15"/>
      <c r="DY34" s="15"/>
      <c r="DZ34" s="15"/>
      <c r="EA34" s="15"/>
      <c r="EB34" s="15"/>
      <c r="EC34" s="797"/>
      <c r="ED34" s="616"/>
      <c r="EE34" s="15"/>
      <c r="EF34" s="15"/>
      <c r="EG34" s="15"/>
      <c r="EH34" s="15"/>
      <c r="EI34" s="15"/>
      <c r="EJ34" s="15"/>
      <c r="EK34" s="797"/>
      <c r="EL34" s="616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797"/>
      <c r="FA34" s="616"/>
      <c r="FB34" s="15"/>
      <c r="FC34" s="15"/>
      <c r="FD34" s="15"/>
      <c r="FE34" s="15"/>
      <c r="FF34" s="797"/>
      <c r="FG34" s="616"/>
      <c r="FH34" s="15"/>
      <c r="FI34" s="15"/>
      <c r="FJ34" s="15"/>
      <c r="FK34" s="15"/>
      <c r="FL34" s="15"/>
      <c r="FM34" s="15"/>
      <c r="FN34" s="15"/>
      <c r="FO34" s="60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60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605"/>
      <c r="GT34" s="15"/>
      <c r="GU34" s="15"/>
      <c r="GV34" s="15"/>
      <c r="GW34" s="805" t="s">
        <v>393</v>
      </c>
      <c r="GX34" s="807">
        <v>4</v>
      </c>
      <c r="GY34" s="807">
        <v>10</v>
      </c>
      <c r="GZ34" s="807">
        <v>11</v>
      </c>
      <c r="HA34" s="807"/>
      <c r="HB34" s="807"/>
      <c r="HC34" s="807"/>
      <c r="HD34" s="231"/>
      <c r="HE34" s="605"/>
      <c r="HF34" s="15"/>
      <c r="HG34" s="231"/>
      <c r="HH34" s="231"/>
      <c r="HI34" s="231"/>
      <c r="HJ34" s="231"/>
      <c r="HK34" s="231"/>
      <c r="HL34" s="231"/>
      <c r="HM34" s="231"/>
      <c r="HN34" s="605"/>
      <c r="HO34" s="15"/>
      <c r="HP34" s="15"/>
      <c r="HQ34" s="15"/>
      <c r="HR34" s="15"/>
      <c r="HS34" s="15"/>
      <c r="HT34" s="15"/>
      <c r="HU34" s="564"/>
      <c r="HV34" s="15"/>
      <c r="HW34" s="15"/>
      <c r="HX34" s="15"/>
      <c r="HY34" s="15"/>
      <c r="HZ34" s="797"/>
      <c r="IA34" s="616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605"/>
      <c r="IN34" s="15"/>
      <c r="IO34" s="15"/>
      <c r="IP34" s="616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60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605"/>
      <c r="JR34" s="15"/>
    </row>
    <row r="35" spans="1:278" x14ac:dyDescent="0.3">
      <c r="A35" s="15"/>
      <c r="B35" s="15"/>
      <c r="C35" s="15"/>
      <c r="D35" s="15"/>
      <c r="E35" s="15"/>
      <c r="F35" s="15"/>
      <c r="G35" s="797"/>
      <c r="H35" s="616"/>
      <c r="I35" s="15"/>
      <c r="J35" s="15"/>
      <c r="K35" s="15"/>
      <c r="L35" s="231"/>
      <c r="M35" s="231"/>
      <c r="N35" s="231"/>
      <c r="O35" s="231"/>
      <c r="P35" s="231"/>
      <c r="Q35" s="231"/>
      <c r="R35" s="15"/>
      <c r="S35" s="797"/>
      <c r="T35" s="616"/>
      <c r="U35" s="15"/>
      <c r="V35" s="15"/>
      <c r="W35" s="15"/>
      <c r="X35" s="15"/>
      <c r="Y35" s="15"/>
      <c r="Z35" s="15"/>
      <c r="AA35" s="797"/>
      <c r="AB35" s="616"/>
      <c r="AC35" s="15"/>
      <c r="AD35" s="15"/>
      <c r="AE35" s="15"/>
      <c r="AF35" s="15"/>
      <c r="AG35" s="15"/>
      <c r="AH35" s="797"/>
      <c r="AI35" s="616"/>
      <c r="AJ35" s="616"/>
      <c r="AK35" s="616"/>
      <c r="AL35" s="616"/>
      <c r="AM35" s="15"/>
      <c r="AN35" s="60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797"/>
      <c r="BC35" s="616"/>
      <c r="BD35" s="15"/>
      <c r="BE35" s="15"/>
      <c r="BF35" s="15"/>
      <c r="BG35" s="15"/>
      <c r="BH35" s="15"/>
      <c r="BI35" s="797"/>
      <c r="BJ35" s="616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797"/>
      <c r="BV35" s="603"/>
      <c r="BW35" s="191"/>
      <c r="BX35" s="191"/>
      <c r="BY35" s="191"/>
      <c r="BZ35" s="191"/>
      <c r="CA35" s="191"/>
      <c r="CB35" s="191"/>
      <c r="CC35" s="191"/>
      <c r="CD35" s="191"/>
      <c r="CE35" s="15"/>
      <c r="CF35" s="797"/>
      <c r="CG35" s="616"/>
      <c r="CH35" s="15"/>
      <c r="CI35" s="74"/>
      <c r="CJ35" s="15"/>
      <c r="CK35" s="15"/>
      <c r="CL35" s="15"/>
      <c r="CM35" s="15"/>
      <c r="CN35" s="15"/>
      <c r="CO35" s="15"/>
      <c r="CP35" s="15"/>
      <c r="CQ35" s="15"/>
      <c r="CR35" s="15"/>
      <c r="CS35" s="797"/>
      <c r="CT35" s="616"/>
      <c r="CU35" s="15"/>
      <c r="CV35" s="15"/>
      <c r="CW35" s="15"/>
      <c r="CX35" s="15"/>
      <c r="CY35" s="15"/>
      <c r="CZ35" s="15"/>
      <c r="DA35" s="15"/>
      <c r="DB35" s="15"/>
      <c r="DC35" s="15"/>
      <c r="DD35" s="191"/>
      <c r="DE35" s="797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797"/>
      <c r="DU35" s="15"/>
      <c r="DV35" s="15"/>
      <c r="DW35" s="15"/>
      <c r="DX35" s="15"/>
      <c r="DY35" s="15"/>
      <c r="DZ35" s="15"/>
      <c r="EA35" s="15"/>
      <c r="EB35" s="15"/>
      <c r="EC35" s="797"/>
      <c r="ED35" s="616"/>
      <c r="EE35" s="15"/>
      <c r="EF35" s="15"/>
      <c r="EG35" s="15"/>
      <c r="EH35" s="15"/>
      <c r="EI35" s="15"/>
      <c r="EJ35" s="15"/>
      <c r="EK35" s="797"/>
      <c r="EL35" s="616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797"/>
      <c r="FA35" s="616"/>
      <c r="FB35" s="15"/>
      <c r="FC35" s="15"/>
      <c r="FD35" s="15"/>
      <c r="FE35" s="15"/>
      <c r="FF35" s="797"/>
      <c r="FG35" s="15"/>
      <c r="FH35" s="15"/>
      <c r="FI35" s="15"/>
      <c r="FJ35" s="15"/>
      <c r="FK35" s="15"/>
      <c r="FL35" s="15"/>
      <c r="FM35" s="15"/>
      <c r="FN35" s="15"/>
      <c r="FO35" s="60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60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605"/>
      <c r="GT35" s="15"/>
      <c r="GU35" s="15"/>
      <c r="GV35" s="15"/>
      <c r="GW35" s="804" t="s">
        <v>391</v>
      </c>
      <c r="GX35" s="807">
        <v>2</v>
      </c>
      <c r="GY35" s="807">
        <f>GX35+1</f>
        <v>3</v>
      </c>
      <c r="GZ35" s="807">
        <f t="shared" ref="GZ35:HC35" si="136">GY35+1</f>
        <v>4</v>
      </c>
      <c r="HA35" s="807">
        <f t="shared" si="136"/>
        <v>5</v>
      </c>
      <c r="HB35" s="807">
        <f t="shared" si="136"/>
        <v>6</v>
      </c>
      <c r="HC35" s="807">
        <f t="shared" si="136"/>
        <v>7</v>
      </c>
      <c r="HD35" s="231"/>
      <c r="HE35" s="605"/>
      <c r="HF35" s="15"/>
      <c r="HG35" s="231"/>
      <c r="HH35" s="231"/>
      <c r="HI35" s="231"/>
      <c r="HJ35" s="231"/>
      <c r="HK35" s="231"/>
      <c r="HL35" s="231"/>
      <c r="HM35" s="231"/>
      <c r="HN35" s="605"/>
      <c r="HO35" s="15"/>
      <c r="HP35" s="15"/>
      <c r="HQ35" s="15"/>
      <c r="HR35" s="15"/>
      <c r="HS35" s="15"/>
      <c r="HT35" s="15"/>
      <c r="HU35" s="262"/>
      <c r="HV35" s="15"/>
      <c r="HW35" s="15"/>
      <c r="HX35" s="15"/>
      <c r="HY35" s="15"/>
      <c r="HZ35" s="797"/>
      <c r="IA35" s="616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605"/>
      <c r="IN35" s="15"/>
      <c r="IO35" s="15"/>
      <c r="IP35" s="616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60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605"/>
      <c r="JR35" s="15"/>
    </row>
    <row r="36" spans="1:278" x14ac:dyDescent="0.3">
      <c r="A36" s="15"/>
      <c r="B36" s="15"/>
      <c r="C36" s="15"/>
      <c r="D36" s="15"/>
      <c r="E36" s="15"/>
      <c r="F36" s="15"/>
      <c r="G36" s="605"/>
      <c r="H36" s="15"/>
      <c r="I36" s="15"/>
      <c r="J36" s="15"/>
      <c r="K36" s="15"/>
      <c r="L36" s="231"/>
      <c r="M36" s="231"/>
      <c r="N36" s="231"/>
      <c r="O36" s="231"/>
      <c r="P36" s="231"/>
      <c r="Q36" s="231"/>
      <c r="R36" s="15"/>
      <c r="S36" s="605"/>
      <c r="T36" s="15"/>
      <c r="U36" s="15"/>
      <c r="V36" s="15"/>
      <c r="W36" s="15"/>
      <c r="X36" s="15"/>
      <c r="Y36" s="15"/>
      <c r="Z36" s="15"/>
      <c r="AA36" s="605"/>
      <c r="AB36" s="15"/>
      <c r="AC36" s="15"/>
      <c r="AD36" s="15"/>
      <c r="AE36" s="15"/>
      <c r="AF36" s="15"/>
      <c r="AG36" s="15"/>
      <c r="AH36" s="605"/>
      <c r="AI36" s="15"/>
      <c r="AJ36" s="15"/>
      <c r="AK36" s="15"/>
      <c r="AL36" s="15"/>
      <c r="AM36" s="808"/>
      <c r="AN36" s="812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605"/>
      <c r="BC36" s="15"/>
      <c r="BD36" s="15"/>
      <c r="BE36" s="15"/>
      <c r="BF36" s="15"/>
      <c r="BG36" s="15"/>
      <c r="BH36" s="15"/>
      <c r="BI36" s="60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605"/>
      <c r="BV36" s="191"/>
      <c r="BW36" s="191"/>
      <c r="BX36" s="191"/>
      <c r="BY36" s="191"/>
      <c r="BZ36" s="191"/>
      <c r="CA36" s="191"/>
      <c r="CB36" s="191"/>
      <c r="CC36" s="191"/>
      <c r="CD36" s="191"/>
      <c r="CE36" s="15"/>
      <c r="CF36" s="605"/>
      <c r="CG36" s="616"/>
      <c r="CH36" s="15"/>
      <c r="CI36" s="74"/>
      <c r="CJ36" s="15"/>
      <c r="CK36" s="15"/>
      <c r="CL36" s="15"/>
      <c r="CM36" s="15"/>
      <c r="CN36" s="15"/>
      <c r="CO36" s="15"/>
      <c r="CP36" s="15"/>
      <c r="CQ36" s="15"/>
      <c r="CR36" s="15"/>
      <c r="CS36" s="60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91"/>
      <c r="DE36" s="60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605"/>
      <c r="DU36" s="15"/>
      <c r="DV36" s="15"/>
      <c r="DW36" s="15"/>
      <c r="DX36" s="15"/>
      <c r="DY36" s="15"/>
      <c r="DZ36" s="15"/>
      <c r="EA36" s="15"/>
      <c r="EB36" s="15"/>
      <c r="EC36" s="605"/>
      <c r="ED36" s="15"/>
      <c r="EE36" s="15"/>
      <c r="EF36" s="15"/>
      <c r="EG36" s="15"/>
      <c r="EH36" s="15"/>
      <c r="EI36" s="15"/>
      <c r="EJ36" s="15"/>
      <c r="EK36" s="60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605"/>
      <c r="FA36" s="15"/>
      <c r="FB36" s="15"/>
      <c r="FC36" s="15"/>
      <c r="FD36" s="15"/>
      <c r="FE36" s="15"/>
      <c r="FF36" s="605"/>
      <c r="FG36" s="15"/>
      <c r="FH36" s="15"/>
      <c r="FI36" s="15"/>
      <c r="FJ36" s="15"/>
      <c r="FK36" s="15"/>
      <c r="FL36" s="15"/>
      <c r="FM36" s="15"/>
      <c r="FN36" s="15"/>
      <c r="FO36" s="60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60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60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605"/>
      <c r="HF36" s="15"/>
      <c r="HG36" s="15"/>
      <c r="HH36" s="15"/>
      <c r="HI36" s="15"/>
      <c r="HJ36" s="15"/>
      <c r="HK36" s="15"/>
      <c r="HL36" s="15"/>
      <c r="HM36" s="15"/>
      <c r="HN36" s="60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60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60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60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605"/>
      <c r="JR36" s="15"/>
    </row>
    <row r="37" spans="1:278" x14ac:dyDescent="0.3">
      <c r="A37" s="15"/>
      <c r="B37" s="15"/>
      <c r="C37" s="15"/>
      <c r="D37" s="15"/>
      <c r="E37" s="15"/>
      <c r="F37" s="15"/>
      <c r="G37" s="60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605"/>
      <c r="T37" s="15"/>
      <c r="U37" s="15"/>
      <c r="V37" s="15"/>
      <c r="W37" s="15"/>
      <c r="X37" s="15"/>
      <c r="Y37" s="15"/>
      <c r="Z37" s="15"/>
      <c r="AA37" s="605"/>
      <c r="AB37" s="15"/>
      <c r="AC37" s="15"/>
      <c r="AD37" s="15"/>
      <c r="AE37" s="15"/>
      <c r="AF37" s="15"/>
      <c r="AG37" s="15"/>
      <c r="AH37" s="605"/>
      <c r="AI37" s="15"/>
      <c r="AJ37" s="15"/>
      <c r="AK37" s="15"/>
      <c r="AL37" s="15"/>
      <c r="AM37" s="15"/>
      <c r="AN37" s="60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605"/>
      <c r="BC37" s="15"/>
      <c r="BD37" s="15"/>
      <c r="BE37" s="15"/>
      <c r="BF37" s="15"/>
      <c r="BG37" s="15"/>
      <c r="BH37" s="15"/>
      <c r="BI37" s="60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605"/>
      <c r="BV37" s="191"/>
      <c r="BW37" s="191"/>
      <c r="BX37" s="191"/>
      <c r="BY37" s="191"/>
      <c r="BZ37" s="191"/>
      <c r="CA37" s="191"/>
      <c r="CB37" s="191"/>
      <c r="CC37" s="191"/>
      <c r="CD37" s="191"/>
      <c r="CE37" s="15"/>
      <c r="CF37" s="605"/>
      <c r="CG37" s="15"/>
      <c r="CH37" s="15"/>
      <c r="CI37" s="74"/>
      <c r="CJ37" s="15"/>
      <c r="CK37" s="15"/>
      <c r="CL37" s="15"/>
      <c r="CM37" s="15"/>
      <c r="CN37" s="15"/>
      <c r="CO37" s="15"/>
      <c r="CP37" s="15"/>
      <c r="CQ37" s="15"/>
      <c r="CR37" s="15"/>
      <c r="CS37" s="60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91"/>
      <c r="DE37" s="60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605"/>
      <c r="DU37" s="15"/>
      <c r="DV37" s="15"/>
      <c r="DW37" s="15"/>
      <c r="DX37" s="15"/>
      <c r="DY37" s="15"/>
      <c r="DZ37" s="15"/>
      <c r="EA37" s="15"/>
      <c r="EB37" s="15"/>
      <c r="EC37" s="605"/>
      <c r="ED37" s="15"/>
      <c r="EE37" s="15"/>
      <c r="EF37" s="15"/>
      <c r="EG37" s="15"/>
      <c r="EH37" s="15"/>
      <c r="EI37" s="15"/>
      <c r="EJ37" s="15"/>
      <c r="EK37" s="60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605"/>
      <c r="FA37" s="15"/>
      <c r="FB37" s="15"/>
      <c r="FC37" s="15"/>
      <c r="FD37" s="15"/>
      <c r="FE37" s="15"/>
      <c r="FF37" s="605"/>
      <c r="FG37" s="15"/>
      <c r="FH37" s="15"/>
      <c r="FI37" s="15"/>
      <c r="FJ37" s="15"/>
      <c r="FK37" s="15"/>
      <c r="FL37" s="15"/>
      <c r="FM37" s="15"/>
      <c r="FN37" s="15"/>
      <c r="FO37" s="60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605"/>
      <c r="GE37" s="15"/>
      <c r="GF37" s="15"/>
      <c r="GG37" s="15"/>
      <c r="GH37" s="15"/>
      <c r="GI37" s="15"/>
      <c r="GJ37" s="15"/>
      <c r="GK37" s="15"/>
      <c r="GL37" s="838"/>
      <c r="GM37" s="15"/>
      <c r="GN37" s="15"/>
      <c r="GO37" s="15"/>
      <c r="GP37" s="15"/>
      <c r="GQ37" s="15"/>
      <c r="GR37" s="15"/>
      <c r="GS37" s="60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605"/>
      <c r="HF37" s="15"/>
      <c r="HG37" s="15"/>
      <c r="HH37" s="15"/>
      <c r="HI37" s="15"/>
      <c r="HJ37" s="15"/>
      <c r="HK37" s="15"/>
      <c r="HL37" s="15"/>
      <c r="HM37" s="15"/>
      <c r="HN37" s="60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60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60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60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605"/>
      <c r="JR37" s="15"/>
    </row>
    <row r="38" spans="1:278" x14ac:dyDescent="0.3">
      <c r="A38" s="15"/>
      <c r="B38" s="15"/>
      <c r="C38" s="15"/>
      <c r="D38" s="15"/>
      <c r="E38" s="15"/>
      <c r="F38" s="15"/>
      <c r="G38" s="60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605"/>
      <c r="T38" s="15"/>
      <c r="U38" s="15"/>
      <c r="V38" s="15"/>
      <c r="W38" s="15"/>
      <c r="X38" s="15"/>
      <c r="Y38" s="15"/>
      <c r="Z38" s="15"/>
      <c r="AA38" s="605"/>
      <c r="AB38" s="15"/>
      <c r="AC38" s="15"/>
      <c r="AD38" s="15"/>
      <c r="AE38" s="15"/>
      <c r="AF38" s="15"/>
      <c r="AG38" s="15"/>
      <c r="AH38" s="605"/>
      <c r="AI38" s="15"/>
      <c r="AJ38" s="15"/>
      <c r="AK38" s="15"/>
      <c r="AL38" s="15"/>
      <c r="AM38" s="15"/>
      <c r="AN38" s="60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605"/>
      <c r="BC38" s="15"/>
      <c r="BD38" s="15"/>
      <c r="BE38" s="15"/>
      <c r="BF38" s="15"/>
      <c r="BG38" s="15"/>
      <c r="BH38" s="15"/>
      <c r="BI38" s="60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605"/>
      <c r="BV38" s="191"/>
      <c r="BW38" s="191"/>
      <c r="BX38" s="191"/>
      <c r="BY38" s="191"/>
      <c r="BZ38" s="191"/>
      <c r="CA38" s="191"/>
      <c r="CB38" s="191"/>
      <c r="CC38" s="191"/>
      <c r="CD38" s="191"/>
      <c r="CE38" s="15"/>
      <c r="CF38" s="605"/>
      <c r="CG38" s="15"/>
      <c r="CH38" s="15"/>
      <c r="CI38" s="74"/>
      <c r="CJ38" s="15"/>
      <c r="CK38" s="15"/>
      <c r="CL38" s="15"/>
      <c r="CM38" s="15"/>
      <c r="CN38" s="15"/>
      <c r="CO38" s="15"/>
      <c r="CP38" s="15"/>
      <c r="CQ38" s="15"/>
      <c r="CR38" s="15"/>
      <c r="CS38" s="60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91"/>
      <c r="DE38" s="60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605"/>
      <c r="DU38" s="15"/>
      <c r="DV38" s="15"/>
      <c r="DW38" s="15"/>
      <c r="DX38" s="15"/>
      <c r="DY38" s="15"/>
      <c r="DZ38" s="15"/>
      <c r="EA38" s="15"/>
      <c r="EB38" s="15"/>
      <c r="EC38" s="605"/>
      <c r="ED38" s="15"/>
      <c r="EE38" s="15"/>
      <c r="EF38" s="15"/>
      <c r="EG38" s="15"/>
      <c r="EH38" s="15"/>
      <c r="EI38" s="15"/>
      <c r="EJ38" s="15"/>
      <c r="EK38" s="60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605"/>
      <c r="FA38" s="15"/>
      <c r="FB38" s="15"/>
      <c r="FC38" s="15"/>
      <c r="FD38" s="15"/>
      <c r="FE38" s="15"/>
      <c r="FF38" s="605"/>
      <c r="FG38" s="15"/>
      <c r="FH38" s="15"/>
      <c r="FI38" s="15"/>
      <c r="FJ38" s="15"/>
      <c r="FK38" s="15"/>
      <c r="FL38" s="15"/>
      <c r="FM38" s="15"/>
      <c r="FN38" s="15"/>
      <c r="FO38" s="60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60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60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605"/>
      <c r="HF38" s="15"/>
      <c r="HG38" s="15"/>
      <c r="HH38" s="15"/>
      <c r="HI38" s="15"/>
      <c r="HJ38" s="15"/>
      <c r="HK38" s="15"/>
      <c r="HL38" s="15"/>
      <c r="HM38" s="15"/>
      <c r="HN38" s="60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60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60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60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605"/>
      <c r="JR38" s="15"/>
    </row>
    <row r="39" spans="1:278" x14ac:dyDescent="0.3">
      <c r="A39" s="15"/>
      <c r="B39" s="15"/>
      <c r="C39" s="15"/>
      <c r="D39" s="15"/>
      <c r="E39" s="15"/>
      <c r="F39" s="15"/>
      <c r="G39" s="60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605"/>
      <c r="T39" s="15"/>
      <c r="U39" s="15"/>
      <c r="V39" s="15"/>
      <c r="W39" s="15"/>
      <c r="X39" s="15"/>
      <c r="Y39" s="15"/>
      <c r="Z39" s="15"/>
      <c r="AA39" s="605"/>
      <c r="AB39" s="15"/>
      <c r="AC39" s="15"/>
      <c r="AD39" s="15"/>
      <c r="AE39" s="15"/>
      <c r="AF39" s="15"/>
      <c r="AG39" s="15"/>
      <c r="AH39" s="605"/>
      <c r="AI39" s="15"/>
      <c r="AJ39" s="15"/>
      <c r="AK39" s="15"/>
      <c r="AL39" s="15"/>
      <c r="AM39" s="15"/>
      <c r="AN39" s="60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605"/>
      <c r="BC39" s="15"/>
      <c r="BD39" s="15"/>
      <c r="BE39" s="15"/>
      <c r="BF39" s="15"/>
      <c r="BG39" s="15"/>
      <c r="BH39" s="15"/>
      <c r="BI39" s="60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605"/>
      <c r="BV39" s="191"/>
      <c r="BW39" s="191"/>
      <c r="BX39" s="191"/>
      <c r="BY39" s="191"/>
      <c r="BZ39" s="191"/>
      <c r="CA39" s="191"/>
      <c r="CB39" s="191"/>
      <c r="CC39" s="191"/>
      <c r="CD39" s="191"/>
      <c r="CE39" s="15"/>
      <c r="CF39" s="605"/>
      <c r="CG39" s="15"/>
      <c r="CH39" s="15"/>
      <c r="CI39" s="74"/>
      <c r="CJ39" s="15"/>
      <c r="CK39" s="15"/>
      <c r="CL39" s="15"/>
      <c r="CM39" s="15"/>
      <c r="CN39" s="15"/>
      <c r="CO39" s="15"/>
      <c r="CP39" s="15"/>
      <c r="CQ39" s="15"/>
      <c r="CR39" s="15"/>
      <c r="CS39" s="60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91"/>
      <c r="DE39" s="60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605"/>
      <c r="DU39" s="15"/>
      <c r="DV39" s="15"/>
      <c r="DW39" s="15"/>
      <c r="DX39" s="15"/>
      <c r="DY39" s="15"/>
      <c r="DZ39" s="15"/>
      <c r="EA39" s="15"/>
      <c r="EB39" s="15"/>
      <c r="EC39" s="605"/>
      <c r="ED39" s="15"/>
      <c r="EE39" s="15"/>
      <c r="EF39" s="15"/>
      <c r="EG39" s="15"/>
      <c r="EH39" s="15"/>
      <c r="EI39" s="15"/>
      <c r="EJ39" s="15"/>
      <c r="EK39" s="60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605"/>
      <c r="FA39" s="15"/>
      <c r="FB39" s="15"/>
      <c r="FC39" s="15"/>
      <c r="FD39" s="15"/>
      <c r="FE39" s="15"/>
      <c r="FF39" s="605"/>
      <c r="FG39" s="15"/>
      <c r="FH39" s="15"/>
      <c r="FI39" s="15"/>
      <c r="FJ39" s="15"/>
      <c r="FK39" s="15"/>
      <c r="FL39" s="15"/>
      <c r="FM39" s="15"/>
      <c r="FN39" s="15"/>
      <c r="FO39" s="60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60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60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605"/>
      <c r="HF39" s="15"/>
      <c r="HG39" s="15"/>
      <c r="HH39" s="15"/>
      <c r="HI39" s="15"/>
      <c r="HJ39" s="15"/>
      <c r="HK39" s="15"/>
      <c r="HL39" s="15"/>
      <c r="HM39" s="15"/>
      <c r="HN39" s="60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60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60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60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605"/>
      <c r="JR39" s="15"/>
    </row>
    <row r="40" spans="1:278" x14ac:dyDescent="0.3">
      <c r="A40" s="15"/>
      <c r="B40" s="15"/>
      <c r="C40" s="15"/>
      <c r="D40" s="15"/>
      <c r="E40" s="15"/>
      <c r="F40" s="15"/>
      <c r="G40" s="60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605"/>
      <c r="T40" s="15"/>
      <c r="U40" s="15"/>
      <c r="V40" s="15"/>
      <c r="W40" s="15"/>
      <c r="X40" s="15"/>
      <c r="Y40" s="15"/>
      <c r="Z40" s="15"/>
      <c r="AA40" s="605"/>
      <c r="AB40" s="15"/>
      <c r="AC40" s="15"/>
      <c r="AD40" s="15"/>
      <c r="AE40" s="15"/>
      <c r="AF40" s="15"/>
      <c r="AG40" s="15"/>
      <c r="AH40" s="605"/>
      <c r="AI40" s="15"/>
      <c r="AJ40" s="15"/>
      <c r="AK40" s="15"/>
      <c r="AL40" s="15"/>
      <c r="AM40" s="15"/>
      <c r="AN40" s="60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605"/>
      <c r="BC40" s="15"/>
      <c r="BD40" s="15"/>
      <c r="BE40" s="15"/>
      <c r="BF40" s="15"/>
      <c r="BG40" s="15"/>
      <c r="BH40" s="15"/>
      <c r="BI40" s="60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605"/>
      <c r="BV40" s="191"/>
      <c r="BW40" s="191"/>
      <c r="BX40" s="191"/>
      <c r="BY40" s="191"/>
      <c r="BZ40" s="191"/>
      <c r="CA40" s="191"/>
      <c r="CB40" s="191"/>
      <c r="CC40" s="191"/>
      <c r="CD40" s="191"/>
      <c r="CE40" s="15"/>
      <c r="CF40" s="605"/>
      <c r="CG40" s="15"/>
      <c r="CH40" s="15"/>
      <c r="CI40" s="74"/>
      <c r="CJ40" s="15"/>
      <c r="CK40" s="15"/>
      <c r="CL40" s="15"/>
      <c r="CM40" s="15"/>
      <c r="CN40" s="15"/>
      <c r="CO40" s="15"/>
      <c r="CP40" s="15"/>
      <c r="CQ40" s="15"/>
      <c r="CR40" s="15"/>
      <c r="CS40" s="60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91"/>
      <c r="DE40" s="60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605"/>
      <c r="DU40" s="15"/>
      <c r="DV40" s="15"/>
      <c r="DW40" s="15"/>
      <c r="DX40" s="15"/>
      <c r="DY40" s="15"/>
      <c r="DZ40" s="15"/>
      <c r="EA40" s="15"/>
      <c r="EB40" s="15"/>
      <c r="EC40" s="605"/>
      <c r="ED40" s="15"/>
      <c r="EE40" s="15"/>
      <c r="EF40" s="15"/>
      <c r="EG40" s="15"/>
      <c r="EH40" s="15"/>
      <c r="EI40" s="15"/>
      <c r="EJ40" s="15"/>
      <c r="EK40" s="60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605"/>
      <c r="FA40" s="15"/>
      <c r="FB40" s="15"/>
      <c r="FC40" s="15"/>
      <c r="FD40" s="15"/>
      <c r="FE40" s="15"/>
      <c r="FF40" s="605"/>
      <c r="FG40" s="15"/>
      <c r="FH40" s="15"/>
      <c r="FI40" s="15"/>
      <c r="FJ40" s="15"/>
      <c r="FK40" s="15"/>
      <c r="FL40" s="15"/>
      <c r="FM40" s="15"/>
      <c r="FN40" s="15"/>
      <c r="FO40" s="60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60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60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605"/>
      <c r="HF40" s="15"/>
      <c r="HG40" s="15"/>
      <c r="HH40" s="15"/>
      <c r="HI40" s="15"/>
      <c r="HJ40" s="15"/>
      <c r="HK40" s="15"/>
      <c r="HL40" s="15"/>
      <c r="HM40" s="15"/>
      <c r="HN40" s="60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60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60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60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605"/>
      <c r="JR40" s="15"/>
    </row>
    <row r="41" spans="1:278" x14ac:dyDescent="0.3">
      <c r="A41" s="15"/>
      <c r="B41" s="15"/>
      <c r="C41" s="15"/>
      <c r="D41" s="15"/>
      <c r="E41" s="15"/>
      <c r="F41" s="15"/>
      <c r="G41" s="60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605"/>
      <c r="T41" s="15"/>
      <c r="U41" s="15"/>
      <c r="V41" s="15"/>
      <c r="W41" s="15"/>
      <c r="X41" s="15"/>
      <c r="Y41" s="15"/>
      <c r="Z41" s="15"/>
      <c r="AA41" s="605"/>
      <c r="AB41" s="15"/>
      <c r="AC41" s="15"/>
      <c r="AD41" s="15"/>
      <c r="AE41" s="15"/>
      <c r="AF41" s="15"/>
      <c r="AG41" s="15"/>
      <c r="AH41" s="605"/>
      <c r="AI41" s="15"/>
      <c r="AJ41" s="15"/>
      <c r="AK41" s="15"/>
      <c r="AL41" s="15"/>
      <c r="AM41" s="15"/>
      <c r="AN41" s="60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605"/>
      <c r="BC41" s="15"/>
      <c r="BD41" s="15"/>
      <c r="BE41" s="15"/>
      <c r="BF41" s="15"/>
      <c r="BG41" s="15"/>
      <c r="BH41" s="15"/>
      <c r="BI41" s="60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605"/>
      <c r="BV41" s="191"/>
      <c r="BW41" s="191"/>
      <c r="BX41" s="191"/>
      <c r="BY41" s="191"/>
      <c r="BZ41" s="191"/>
      <c r="CA41" s="191"/>
      <c r="CB41" s="191"/>
      <c r="CC41" s="191"/>
      <c r="CD41" s="191"/>
      <c r="CE41" s="15"/>
      <c r="CF41" s="605"/>
      <c r="CG41" s="15"/>
      <c r="CH41" s="15"/>
      <c r="CI41" s="74"/>
      <c r="CJ41" s="15"/>
      <c r="CK41" s="15"/>
      <c r="CL41" s="15"/>
      <c r="CM41" s="15"/>
      <c r="CN41" s="15"/>
      <c r="CO41" s="15"/>
      <c r="CP41" s="15"/>
      <c r="CQ41" s="15"/>
      <c r="CR41" s="15"/>
      <c r="CS41" s="60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91"/>
      <c r="DE41" s="60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605"/>
      <c r="DU41" s="15"/>
      <c r="DV41" s="15"/>
      <c r="DW41" s="15"/>
      <c r="DX41" s="15"/>
      <c r="DY41" s="15"/>
      <c r="DZ41" s="15"/>
      <c r="EA41" s="15"/>
      <c r="EB41" s="15"/>
      <c r="EC41" s="605"/>
      <c r="ED41" s="15"/>
      <c r="EE41" s="15"/>
      <c r="EF41" s="15"/>
      <c r="EG41" s="15"/>
      <c r="EH41" s="15"/>
      <c r="EI41" s="15"/>
      <c r="EJ41" s="15"/>
      <c r="EK41" s="60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605"/>
      <c r="FA41" s="15"/>
      <c r="FB41" s="15"/>
      <c r="FC41" s="15"/>
      <c r="FD41" s="15"/>
      <c r="FE41" s="15"/>
      <c r="FF41" s="605"/>
      <c r="FG41" s="15"/>
      <c r="FH41" s="15"/>
      <c r="FI41" s="15"/>
      <c r="FJ41" s="15"/>
      <c r="FK41" s="15"/>
      <c r="FL41" s="15"/>
      <c r="FM41" s="15"/>
      <c r="FN41" s="15"/>
      <c r="FO41" s="60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60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60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605"/>
      <c r="HF41" s="15"/>
      <c r="HG41" s="15"/>
      <c r="HH41" s="15"/>
      <c r="HI41" s="15"/>
      <c r="HJ41" s="15"/>
      <c r="HK41" s="15"/>
      <c r="HL41" s="15"/>
      <c r="HM41" s="15"/>
      <c r="HN41" s="60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60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60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60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605"/>
      <c r="JR41" s="15"/>
    </row>
    <row r="42" spans="1:278" x14ac:dyDescent="0.3">
      <c r="A42" s="15"/>
      <c r="B42" s="15"/>
      <c r="C42" s="15"/>
      <c r="D42" s="15"/>
      <c r="E42" s="15"/>
      <c r="F42" s="15"/>
      <c r="G42" s="60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605"/>
      <c r="T42" s="15"/>
      <c r="U42" s="15"/>
      <c r="V42" s="15"/>
      <c r="W42" s="15"/>
      <c r="X42" s="15"/>
      <c r="Y42" s="15"/>
      <c r="Z42" s="15"/>
      <c r="AA42" s="605"/>
      <c r="AB42" s="15"/>
      <c r="AC42" s="15"/>
      <c r="AD42" s="15"/>
      <c r="AE42" s="15"/>
      <c r="AF42" s="15"/>
      <c r="AG42" s="15"/>
      <c r="AH42" s="605"/>
      <c r="AI42" s="15"/>
      <c r="AJ42" s="15"/>
      <c r="AK42" s="15"/>
      <c r="AL42" s="15"/>
      <c r="AM42" s="15"/>
      <c r="AN42" s="60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605"/>
      <c r="BC42" s="15"/>
      <c r="BD42" s="15"/>
      <c r="BE42" s="15"/>
      <c r="BF42" s="15"/>
      <c r="BG42" s="15"/>
      <c r="BH42" s="15"/>
      <c r="BI42" s="60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605"/>
      <c r="BV42" s="191"/>
      <c r="BW42" s="191"/>
      <c r="BX42" s="191"/>
      <c r="BY42" s="191"/>
      <c r="BZ42" s="191"/>
      <c r="CA42" s="191"/>
      <c r="CB42" s="191"/>
      <c r="CC42" s="191"/>
      <c r="CD42" s="191"/>
      <c r="CE42" s="15"/>
      <c r="CF42" s="605"/>
      <c r="CG42" s="15"/>
      <c r="CH42" s="15"/>
      <c r="CI42" s="74"/>
      <c r="CJ42" s="15"/>
      <c r="CK42" s="15"/>
      <c r="CL42" s="15"/>
      <c r="CM42" s="15"/>
      <c r="CN42" s="15"/>
      <c r="CO42" s="15"/>
      <c r="CP42" s="15"/>
      <c r="CQ42" s="15"/>
      <c r="CR42" s="15"/>
      <c r="CS42" s="60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91"/>
      <c r="DE42" s="60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605"/>
      <c r="DU42" s="15"/>
      <c r="DV42" s="15"/>
      <c r="DW42" s="15"/>
      <c r="DX42" s="15"/>
      <c r="DY42" s="15"/>
      <c r="DZ42" s="15"/>
      <c r="EA42" s="15"/>
      <c r="EB42" s="15"/>
      <c r="EC42" s="605"/>
      <c r="ED42" s="15"/>
      <c r="EE42" s="15"/>
      <c r="EF42" s="15"/>
      <c r="EG42" s="15"/>
      <c r="EH42" s="15"/>
      <c r="EI42" s="15"/>
      <c r="EJ42" s="15"/>
      <c r="EK42" s="60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605"/>
      <c r="FA42" s="15"/>
      <c r="FB42" s="15"/>
      <c r="FC42" s="15"/>
      <c r="FD42" s="15"/>
      <c r="FE42" s="15"/>
      <c r="FF42" s="605"/>
      <c r="FG42" s="15"/>
      <c r="FH42" s="15"/>
      <c r="FI42" s="15"/>
      <c r="FJ42" s="15"/>
      <c r="FK42" s="15"/>
      <c r="FL42" s="15"/>
      <c r="FM42" s="15"/>
      <c r="FN42" s="15"/>
      <c r="FO42" s="60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60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60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605"/>
      <c r="HF42" s="15"/>
      <c r="HG42" s="15"/>
      <c r="HH42" s="15"/>
      <c r="HI42" s="15"/>
      <c r="HJ42" s="15"/>
      <c r="HK42" s="15"/>
      <c r="HL42" s="15"/>
      <c r="HM42" s="15"/>
      <c r="HN42" s="60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60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60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60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605"/>
      <c r="JR42" s="15"/>
    </row>
    <row r="43" spans="1:278" x14ac:dyDescent="0.3">
      <c r="A43" s="15"/>
      <c r="B43" s="15"/>
      <c r="C43" s="15"/>
      <c r="D43" s="15"/>
      <c r="E43" s="15"/>
      <c r="F43" s="15"/>
      <c r="G43" s="60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605"/>
      <c r="T43" s="15"/>
      <c r="U43" s="15"/>
      <c r="V43" s="15"/>
      <c r="W43" s="15"/>
      <c r="X43" s="15"/>
      <c r="Y43" s="15"/>
      <c r="Z43" s="15"/>
      <c r="AA43" s="605"/>
      <c r="AB43" s="15"/>
      <c r="AC43" s="15"/>
      <c r="AD43" s="15"/>
      <c r="AE43" s="15"/>
      <c r="AF43" s="15"/>
      <c r="AG43" s="15"/>
      <c r="AH43" s="605"/>
      <c r="AI43" s="15"/>
      <c r="AJ43" s="15"/>
      <c r="AK43" s="15"/>
      <c r="AL43" s="15"/>
      <c r="AM43" s="15"/>
      <c r="AN43" s="60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605"/>
      <c r="BC43" s="15"/>
      <c r="BD43" s="15"/>
      <c r="BE43" s="15"/>
      <c r="BF43" s="15"/>
      <c r="BG43" s="15"/>
      <c r="BH43" s="15"/>
      <c r="BI43" s="60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605"/>
      <c r="BV43" s="191"/>
      <c r="BW43" s="191"/>
      <c r="BX43" s="191"/>
      <c r="BY43" s="191"/>
      <c r="BZ43" s="191"/>
      <c r="CA43" s="191"/>
      <c r="CB43" s="191"/>
      <c r="CC43" s="191"/>
      <c r="CD43" s="191"/>
      <c r="CE43" s="15"/>
      <c r="CF43" s="605"/>
      <c r="CG43" s="15"/>
      <c r="CH43" s="15"/>
      <c r="CI43" s="74"/>
      <c r="CJ43" s="15"/>
      <c r="CK43" s="15"/>
      <c r="CL43" s="15"/>
      <c r="CM43" s="15"/>
      <c r="CN43" s="15"/>
      <c r="CO43" s="15"/>
      <c r="CP43" s="15"/>
      <c r="CQ43" s="15"/>
      <c r="CR43" s="15"/>
      <c r="CS43" s="60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91"/>
      <c r="DE43" s="60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605"/>
      <c r="DU43" s="15"/>
      <c r="DV43" s="15"/>
      <c r="DW43" s="15"/>
      <c r="DX43" s="15"/>
      <c r="DY43" s="15"/>
      <c r="DZ43" s="15"/>
      <c r="EA43" s="15"/>
      <c r="EB43" s="15"/>
      <c r="EC43" s="605"/>
      <c r="ED43" s="15"/>
      <c r="EE43" s="15"/>
      <c r="EF43" s="15"/>
      <c r="EG43" s="15"/>
      <c r="EH43" s="15"/>
      <c r="EI43" s="15"/>
      <c r="EJ43" s="15"/>
      <c r="EK43" s="60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605"/>
      <c r="FA43" s="15"/>
      <c r="FB43" s="15"/>
      <c r="FC43" s="15"/>
      <c r="FD43" s="15"/>
      <c r="FE43" s="15"/>
      <c r="FF43" s="605"/>
      <c r="FG43" s="15"/>
      <c r="FH43" s="15"/>
      <c r="FI43" s="15"/>
      <c r="FJ43" s="15"/>
      <c r="FK43" s="15"/>
      <c r="FL43" s="15"/>
      <c r="FM43" s="15"/>
      <c r="FN43" s="15"/>
      <c r="FO43" s="60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60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60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605"/>
      <c r="HF43" s="15"/>
      <c r="HG43" s="15"/>
      <c r="HH43" s="15"/>
      <c r="HI43" s="15"/>
      <c r="HJ43" s="15"/>
      <c r="HK43" s="15"/>
      <c r="HL43" s="15"/>
      <c r="HM43" s="15"/>
      <c r="HN43" s="60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60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60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60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835"/>
      <c r="JR43" s="15"/>
    </row>
    <row r="44" spans="1:278" x14ac:dyDescent="0.3">
      <c r="A44" s="813"/>
      <c r="B44" s="813"/>
      <c r="C44" s="813"/>
      <c r="D44" s="813"/>
      <c r="E44" s="813"/>
      <c r="F44" s="813"/>
      <c r="G44" s="835"/>
      <c r="H44" s="813"/>
      <c r="I44" s="813"/>
      <c r="J44" s="813"/>
      <c r="K44" s="813"/>
      <c r="L44" s="813"/>
      <c r="M44" s="813"/>
      <c r="N44" s="813"/>
      <c r="O44" s="813"/>
      <c r="P44" s="813"/>
      <c r="Q44" s="813"/>
      <c r="R44" s="813"/>
      <c r="S44" s="835"/>
      <c r="T44" s="813"/>
      <c r="U44" s="813"/>
      <c r="V44" s="813"/>
      <c r="W44" s="813"/>
      <c r="X44" s="813"/>
      <c r="Y44" s="813"/>
      <c r="Z44" s="813"/>
      <c r="AA44" s="835"/>
      <c r="AB44" s="813"/>
      <c r="AC44" s="813"/>
      <c r="AD44" s="813"/>
      <c r="AE44" s="813"/>
      <c r="AF44" s="813"/>
      <c r="AG44" s="813"/>
      <c r="AH44" s="835"/>
      <c r="AI44" s="813"/>
      <c r="AJ44" s="813"/>
      <c r="AK44" s="813"/>
      <c r="AL44" s="813"/>
      <c r="AM44" s="813"/>
      <c r="AN44" s="835"/>
      <c r="AO44" s="813"/>
      <c r="AP44" s="813"/>
      <c r="AQ44" s="813"/>
      <c r="AR44" s="813"/>
      <c r="AS44" s="813"/>
      <c r="AT44" s="813"/>
      <c r="AU44" s="813"/>
      <c r="AV44" s="813"/>
      <c r="AW44" s="813"/>
      <c r="AX44" s="813"/>
      <c r="AY44" s="813"/>
      <c r="AZ44" s="813"/>
      <c r="BA44" s="813"/>
      <c r="BB44" s="835"/>
      <c r="BC44" s="813"/>
      <c r="BD44" s="813"/>
      <c r="BE44" s="813"/>
      <c r="BF44" s="813"/>
      <c r="BG44" s="813"/>
      <c r="BH44" s="813"/>
      <c r="BI44" s="835"/>
      <c r="BJ44" s="813"/>
      <c r="BK44" s="813"/>
      <c r="BL44" s="813"/>
      <c r="BM44" s="813"/>
      <c r="BN44" s="813"/>
      <c r="BO44" s="813"/>
      <c r="BP44" s="813"/>
      <c r="BQ44" s="813"/>
      <c r="BR44" s="813"/>
      <c r="BS44" s="813"/>
      <c r="BT44" s="813"/>
      <c r="BU44" s="835"/>
      <c r="BV44" s="833"/>
      <c r="BW44" s="833"/>
      <c r="BX44" s="833"/>
      <c r="BY44" s="833"/>
      <c r="BZ44" s="833"/>
      <c r="CA44" s="833"/>
      <c r="CB44" s="833"/>
      <c r="CC44" s="833"/>
      <c r="CD44" s="833"/>
      <c r="CE44" s="813"/>
      <c r="CF44" s="835"/>
      <c r="CG44" s="813"/>
      <c r="CH44" s="813"/>
      <c r="CI44" s="834"/>
      <c r="CJ44" s="813"/>
      <c r="CK44" s="813"/>
      <c r="CL44" s="813"/>
      <c r="CM44" s="813"/>
      <c r="CN44" s="813"/>
      <c r="CO44" s="813"/>
      <c r="CP44" s="813"/>
      <c r="CQ44" s="813"/>
      <c r="CR44" s="813"/>
      <c r="CS44" s="835"/>
      <c r="CT44" s="813"/>
      <c r="CU44" s="813"/>
      <c r="CV44" s="813"/>
      <c r="CW44" s="813"/>
      <c r="CX44" s="813"/>
      <c r="CY44" s="813"/>
      <c r="CZ44" s="813"/>
      <c r="DA44" s="813"/>
      <c r="DB44" s="813"/>
      <c r="DC44" s="813"/>
      <c r="DD44" s="833"/>
      <c r="DE44" s="835"/>
      <c r="DF44" s="813"/>
      <c r="DG44" s="813"/>
      <c r="DH44" s="813"/>
      <c r="DI44" s="813"/>
      <c r="DJ44" s="813"/>
      <c r="DK44" s="813"/>
      <c r="DL44" s="813"/>
      <c r="DM44" s="813"/>
      <c r="DN44" s="813"/>
      <c r="DO44" s="813"/>
      <c r="DP44" s="813"/>
      <c r="DQ44" s="813"/>
      <c r="DR44" s="813"/>
      <c r="DS44" s="813"/>
      <c r="DT44" s="835"/>
      <c r="DU44" s="813"/>
      <c r="DV44" s="813"/>
      <c r="DW44" s="813"/>
      <c r="DX44" s="813"/>
      <c r="DY44" s="813"/>
      <c r="DZ44" s="813"/>
      <c r="EA44" s="813"/>
      <c r="EB44" s="813"/>
      <c r="EC44" s="835"/>
      <c r="ED44" s="813"/>
      <c r="EE44" s="813"/>
      <c r="EF44" s="813"/>
      <c r="EG44" s="813"/>
      <c r="EH44" s="813"/>
      <c r="EI44" s="813"/>
      <c r="EJ44" s="813"/>
      <c r="EK44" s="835"/>
      <c r="EL44" s="813"/>
      <c r="EM44" s="813"/>
      <c r="EN44" s="813"/>
      <c r="EO44" s="813"/>
      <c r="EP44" s="813"/>
      <c r="EQ44" s="813"/>
      <c r="ER44" s="813"/>
      <c r="ES44" s="813"/>
      <c r="ET44" s="813"/>
      <c r="EU44" s="813"/>
      <c r="EV44" s="813"/>
      <c r="EW44" s="813"/>
      <c r="EX44" s="813"/>
      <c r="EY44" s="813"/>
      <c r="EZ44" s="835"/>
      <c r="FA44" s="813"/>
      <c r="FB44" s="813"/>
      <c r="FC44" s="813"/>
      <c r="FD44" s="813"/>
      <c r="FE44" s="813"/>
      <c r="FF44" s="835"/>
      <c r="FG44" s="813"/>
      <c r="FH44" s="813"/>
      <c r="FI44" s="813"/>
      <c r="FJ44" s="813"/>
      <c r="FK44" s="813"/>
      <c r="FL44" s="813"/>
      <c r="FM44" s="813"/>
      <c r="FN44" s="813"/>
      <c r="FO44" s="835"/>
      <c r="FP44" s="813"/>
      <c r="GC44" s="813"/>
      <c r="GD44" s="835"/>
      <c r="GE44" s="813"/>
      <c r="GF44" s="813"/>
      <c r="GG44" s="813"/>
      <c r="GH44" s="813"/>
      <c r="GI44" s="813"/>
      <c r="GJ44" s="813"/>
      <c r="GK44" s="813"/>
      <c r="GL44" s="813"/>
      <c r="GM44" s="813"/>
      <c r="GN44" s="813"/>
      <c r="GO44" s="813"/>
      <c r="GP44" s="813"/>
      <c r="GQ44" s="813"/>
      <c r="GR44" s="813"/>
      <c r="GS44" s="835"/>
      <c r="GT44" s="813"/>
      <c r="GU44" s="813"/>
      <c r="GV44" s="813"/>
      <c r="GW44" s="813"/>
      <c r="GX44" s="813"/>
      <c r="GY44" s="813"/>
      <c r="GZ44" s="813"/>
      <c r="HA44" s="813"/>
      <c r="HB44" s="813"/>
      <c r="HC44" s="813"/>
      <c r="HD44" s="813"/>
      <c r="HE44" s="835"/>
      <c r="HF44" s="813"/>
      <c r="HG44" s="813"/>
      <c r="HH44" s="813"/>
      <c r="HI44" s="813"/>
      <c r="HJ44" s="813"/>
      <c r="HK44" s="813"/>
      <c r="HL44" s="813"/>
      <c r="HM44" s="813"/>
      <c r="HN44" s="835"/>
      <c r="HO44" s="813"/>
      <c r="HP44" s="813"/>
      <c r="HQ44" s="813"/>
      <c r="HR44" s="813"/>
      <c r="HS44" s="813"/>
      <c r="HT44" s="813"/>
      <c r="HU44" s="813"/>
      <c r="HV44" s="813"/>
      <c r="HW44" s="813"/>
      <c r="HX44" s="813"/>
      <c r="HY44" s="813"/>
      <c r="HZ44" s="835"/>
      <c r="IA44" s="813"/>
      <c r="IB44" s="813"/>
      <c r="IC44" s="813"/>
      <c r="ID44" s="813"/>
      <c r="IE44" s="813"/>
      <c r="IF44" s="813"/>
      <c r="IG44" s="813"/>
      <c r="IH44" s="813"/>
      <c r="II44" s="813"/>
      <c r="IJ44" s="813"/>
      <c r="IK44" s="813"/>
      <c r="IL44" s="813"/>
      <c r="IM44" s="835"/>
      <c r="IN44" s="813"/>
      <c r="IO44" s="813"/>
      <c r="IP44" s="813"/>
      <c r="IQ44" s="813"/>
      <c r="IR44" s="813"/>
      <c r="IS44" s="813"/>
      <c r="IT44" s="813"/>
      <c r="IU44" s="813"/>
      <c r="IV44" s="813"/>
      <c r="IW44" s="813"/>
      <c r="IX44" s="813"/>
      <c r="IY44" s="813"/>
      <c r="IZ44" s="813"/>
      <c r="JA44" s="813"/>
      <c r="JB44" s="813"/>
      <c r="JC44" s="813"/>
      <c r="JD44" s="835"/>
      <c r="JE44" s="813"/>
      <c r="JF44" s="813"/>
      <c r="JG44" s="813"/>
      <c r="JH44" s="813"/>
      <c r="JI44" s="813"/>
      <c r="JJ44" s="813"/>
      <c r="JK44" s="813"/>
      <c r="JL44" s="813"/>
      <c r="JM44" s="813"/>
      <c r="JN44" s="813"/>
      <c r="JO44" s="813"/>
      <c r="JP44" s="813"/>
      <c r="JQ44" s="835"/>
      <c r="JR44" s="813"/>
    </row>
    <row r="45" spans="1:278" x14ac:dyDescent="0.3">
      <c r="A45" s="813"/>
      <c r="B45" s="813"/>
      <c r="C45" s="813"/>
      <c r="D45" s="813"/>
      <c r="E45" s="813"/>
      <c r="F45" s="813"/>
      <c r="G45" s="835"/>
      <c r="H45" s="813"/>
      <c r="I45" s="813"/>
      <c r="J45" s="813"/>
      <c r="K45" s="813"/>
      <c r="L45" s="813"/>
      <c r="M45" s="813"/>
      <c r="N45" s="813"/>
      <c r="O45" s="813"/>
      <c r="P45" s="813"/>
      <c r="Q45" s="813"/>
      <c r="R45" s="813"/>
      <c r="S45" s="835"/>
      <c r="T45" s="813"/>
      <c r="U45" s="813"/>
      <c r="V45" s="813"/>
      <c r="W45" s="813"/>
      <c r="X45" s="813"/>
      <c r="Y45" s="813"/>
      <c r="Z45" s="813"/>
      <c r="AA45" s="835"/>
      <c r="AB45" s="813"/>
      <c r="AC45" s="813"/>
      <c r="AD45" s="813"/>
      <c r="AE45" s="813"/>
      <c r="AF45" s="813"/>
      <c r="AG45" s="813"/>
      <c r="AH45" s="835"/>
      <c r="AI45" s="813"/>
      <c r="AJ45" s="813"/>
      <c r="AK45" s="813"/>
      <c r="AL45" s="813"/>
      <c r="AM45" s="813"/>
      <c r="AN45" s="835"/>
      <c r="AO45" s="813"/>
      <c r="AP45" s="813"/>
      <c r="AQ45" s="813"/>
      <c r="AR45" s="813"/>
      <c r="AS45" s="813"/>
      <c r="AT45" s="813"/>
      <c r="AU45" s="813"/>
      <c r="AV45" s="813"/>
      <c r="AW45" s="813"/>
      <c r="AX45" s="813"/>
      <c r="AY45" s="813"/>
      <c r="AZ45" s="813"/>
      <c r="BA45" s="813"/>
      <c r="BB45" s="835"/>
      <c r="BC45" s="813"/>
      <c r="BD45" s="813"/>
      <c r="BE45" s="813"/>
      <c r="BF45" s="813"/>
      <c r="BG45" s="813"/>
      <c r="BH45" s="813"/>
      <c r="BI45" s="835"/>
      <c r="BJ45" s="813"/>
      <c r="BK45" s="813"/>
      <c r="BL45" s="813"/>
      <c r="BM45" s="813"/>
      <c r="BN45" s="813"/>
      <c r="BO45" s="813"/>
      <c r="BP45" s="813"/>
      <c r="BQ45" s="813"/>
      <c r="BR45" s="813"/>
      <c r="BS45" s="813"/>
      <c r="BT45" s="813"/>
      <c r="BU45" s="835"/>
      <c r="BV45" s="833"/>
      <c r="BW45" s="833"/>
      <c r="BX45" s="833"/>
      <c r="BY45" s="833"/>
      <c r="BZ45" s="833"/>
      <c r="CA45" s="833"/>
      <c r="CB45" s="833"/>
      <c r="CC45" s="833"/>
      <c r="CD45" s="833"/>
      <c r="CE45" s="813"/>
      <c r="CF45" s="835"/>
      <c r="CG45" s="813"/>
      <c r="CH45" s="813"/>
      <c r="CI45" s="834"/>
      <c r="CJ45" s="813"/>
      <c r="CK45" s="813"/>
      <c r="CL45" s="813"/>
      <c r="CM45" s="813"/>
      <c r="CN45" s="813"/>
      <c r="CO45" s="813"/>
      <c r="CP45" s="813"/>
      <c r="CQ45" s="813"/>
      <c r="CR45" s="813"/>
      <c r="CS45" s="835"/>
      <c r="CT45" s="813"/>
      <c r="CU45" s="813"/>
      <c r="CV45" s="813"/>
      <c r="CW45" s="813"/>
      <c r="CX45" s="813"/>
      <c r="CY45" s="813"/>
      <c r="CZ45" s="813"/>
      <c r="DA45" s="813"/>
      <c r="DB45" s="813"/>
      <c r="DC45" s="813"/>
      <c r="DD45" s="833"/>
      <c r="DE45" s="835"/>
      <c r="DF45" s="813"/>
      <c r="DG45" s="813"/>
      <c r="DH45" s="813"/>
      <c r="DI45" s="813"/>
      <c r="DJ45" s="813"/>
      <c r="DK45" s="813"/>
      <c r="DL45" s="813"/>
      <c r="DM45" s="813"/>
      <c r="DN45" s="813"/>
      <c r="DO45" s="813"/>
      <c r="DP45" s="813"/>
      <c r="DQ45" s="813"/>
      <c r="DR45" s="813"/>
      <c r="DS45" s="813"/>
      <c r="DT45" s="835"/>
      <c r="DU45" s="813"/>
      <c r="DV45" s="813"/>
      <c r="DW45" s="813"/>
      <c r="DX45" s="813"/>
      <c r="DY45" s="813"/>
      <c r="DZ45" s="813"/>
      <c r="EA45" s="813"/>
      <c r="EB45" s="813"/>
      <c r="EC45" s="835"/>
      <c r="ED45" s="813"/>
      <c r="EE45" s="813"/>
      <c r="EF45" s="813"/>
      <c r="EG45" s="813"/>
      <c r="EH45" s="813"/>
      <c r="EI45" s="813"/>
      <c r="EJ45" s="813"/>
      <c r="EK45" s="835"/>
      <c r="EL45" s="813"/>
      <c r="EM45" s="813"/>
      <c r="EN45" s="813"/>
      <c r="EO45" s="813"/>
      <c r="EP45" s="813"/>
      <c r="EQ45" s="813"/>
      <c r="ER45" s="813"/>
      <c r="ES45" s="813"/>
      <c r="ET45" s="813"/>
      <c r="EU45" s="813"/>
      <c r="EV45" s="813"/>
      <c r="EW45" s="813"/>
      <c r="EX45" s="813"/>
      <c r="EY45" s="813"/>
      <c r="EZ45" s="835"/>
      <c r="FA45" s="813"/>
      <c r="FB45" s="813"/>
      <c r="FC45" s="813"/>
      <c r="FD45" s="813"/>
      <c r="FE45" s="813"/>
      <c r="FF45" s="835"/>
      <c r="FG45" s="813"/>
      <c r="FH45" s="813"/>
      <c r="FI45" s="813"/>
      <c r="FJ45" s="813"/>
      <c r="FK45" s="813"/>
      <c r="FL45" s="813"/>
      <c r="FM45" s="813"/>
      <c r="FN45" s="813"/>
      <c r="FO45" s="835"/>
      <c r="FP45" s="813"/>
      <c r="GC45" s="813"/>
      <c r="GD45" s="835"/>
      <c r="GE45" s="813"/>
      <c r="GF45" s="813"/>
      <c r="GG45" s="813"/>
      <c r="GH45" s="813"/>
      <c r="GI45" s="813"/>
      <c r="GJ45" s="813"/>
      <c r="GK45" s="813"/>
      <c r="GL45" s="813"/>
      <c r="GM45" s="813"/>
      <c r="GN45" s="813"/>
      <c r="GO45" s="813"/>
      <c r="GP45" s="813"/>
      <c r="GQ45" s="813"/>
      <c r="GR45" s="813"/>
      <c r="GS45" s="835"/>
      <c r="GT45" s="813"/>
      <c r="GU45" s="813"/>
      <c r="GV45" s="813"/>
      <c r="GW45" s="813"/>
      <c r="GX45" s="813"/>
      <c r="GY45" s="813"/>
      <c r="GZ45" s="813"/>
      <c r="HA45" s="813"/>
      <c r="HB45" s="813"/>
      <c r="HC45" s="813"/>
      <c r="HD45" s="813"/>
      <c r="HE45" s="835"/>
      <c r="HF45" s="813"/>
      <c r="HG45" s="813"/>
      <c r="HH45" s="813"/>
      <c r="HI45" s="813"/>
      <c r="HJ45" s="813"/>
      <c r="HK45" s="813"/>
      <c r="HL45" s="813"/>
      <c r="HM45" s="813"/>
      <c r="HN45" s="835"/>
      <c r="HO45" s="813"/>
      <c r="HP45" s="813"/>
      <c r="HQ45" s="813"/>
      <c r="HR45" s="813"/>
      <c r="HS45" s="813"/>
      <c r="HT45" s="813"/>
      <c r="HU45" s="813"/>
      <c r="HV45" s="813"/>
      <c r="HW45" s="813"/>
      <c r="HX45" s="813"/>
      <c r="HY45" s="813"/>
      <c r="HZ45" s="835"/>
      <c r="IA45" s="813"/>
      <c r="IB45" s="813"/>
      <c r="IC45" s="813"/>
      <c r="ID45" s="813"/>
      <c r="IE45" s="813"/>
      <c r="IF45" s="813"/>
      <c r="IG45" s="813"/>
      <c r="IH45" s="813"/>
      <c r="II45" s="813"/>
      <c r="IJ45" s="813"/>
      <c r="IK45" s="813"/>
      <c r="IL45" s="813"/>
      <c r="IM45" s="835"/>
      <c r="IN45" s="813"/>
      <c r="IO45" s="813"/>
      <c r="IP45" s="813"/>
      <c r="IQ45" s="813"/>
      <c r="IR45" s="813"/>
      <c r="IS45" s="813"/>
      <c r="IT45" s="813"/>
      <c r="IU45" s="813"/>
      <c r="IV45" s="813"/>
      <c r="IW45" s="813"/>
      <c r="IX45" s="813"/>
      <c r="IY45" s="813"/>
      <c r="IZ45" s="813"/>
      <c r="JA45" s="813"/>
      <c r="JB45" s="813"/>
      <c r="JC45" s="813"/>
      <c r="JD45" s="835"/>
      <c r="JE45" s="813"/>
      <c r="JF45" s="813"/>
      <c r="JG45" s="813"/>
      <c r="JH45" s="813"/>
      <c r="JI45" s="813"/>
      <c r="JJ45" s="813"/>
      <c r="JK45" s="813"/>
      <c r="JL45" s="813"/>
      <c r="JM45" s="813"/>
      <c r="JN45" s="813"/>
      <c r="JO45" s="813"/>
      <c r="JP45" s="813"/>
      <c r="JQ45" s="835"/>
      <c r="JR45" s="813"/>
    </row>
    <row r="46" spans="1:278" x14ac:dyDescent="0.3">
      <c r="A46" s="813"/>
      <c r="B46" s="813"/>
      <c r="C46" s="813"/>
      <c r="D46" s="813"/>
      <c r="E46" s="813"/>
      <c r="F46" s="813"/>
      <c r="G46" s="835"/>
      <c r="H46" s="813"/>
      <c r="I46" s="813"/>
      <c r="J46" s="813"/>
      <c r="K46" s="813"/>
      <c r="L46" s="813"/>
      <c r="M46" s="813"/>
      <c r="N46" s="813"/>
      <c r="O46" s="813"/>
      <c r="P46" s="813"/>
      <c r="Q46" s="813"/>
      <c r="R46" s="813"/>
      <c r="S46" s="835"/>
      <c r="T46" s="813"/>
      <c r="U46" s="813"/>
      <c r="V46" s="813"/>
      <c r="W46" s="813"/>
      <c r="X46" s="813"/>
      <c r="Y46" s="813"/>
      <c r="Z46" s="813"/>
      <c r="AA46" s="835"/>
      <c r="AB46" s="813"/>
      <c r="AC46" s="813"/>
      <c r="AD46" s="813"/>
      <c r="AE46" s="813"/>
      <c r="AF46" s="813"/>
      <c r="AG46" s="813"/>
      <c r="AH46" s="835"/>
      <c r="AI46" s="813"/>
      <c r="AJ46" s="813"/>
      <c r="AK46" s="813"/>
      <c r="AL46" s="813"/>
      <c r="AM46" s="813"/>
      <c r="AN46" s="835"/>
      <c r="AO46" s="813"/>
      <c r="AP46" s="813"/>
      <c r="AQ46" s="813"/>
      <c r="AR46" s="813"/>
      <c r="AS46" s="813"/>
      <c r="AT46" s="813"/>
      <c r="AU46" s="813"/>
      <c r="AV46" s="813"/>
      <c r="AW46" s="813"/>
      <c r="AX46" s="813"/>
      <c r="AY46" s="813"/>
      <c r="AZ46" s="813"/>
      <c r="BA46" s="813"/>
      <c r="BB46" s="835"/>
      <c r="BC46" s="813"/>
      <c r="BD46" s="813"/>
      <c r="BE46" s="813"/>
      <c r="BF46" s="813"/>
      <c r="BG46" s="813"/>
      <c r="BH46" s="813"/>
      <c r="BI46" s="835"/>
      <c r="BJ46" s="813"/>
      <c r="BK46" s="813"/>
      <c r="BL46" s="813"/>
      <c r="BT46" s="813"/>
      <c r="BU46" s="835"/>
      <c r="BV46" s="833"/>
      <c r="BW46" s="833"/>
      <c r="BX46" s="833"/>
      <c r="BY46" s="833"/>
      <c r="BZ46" s="833"/>
      <c r="CA46" s="833"/>
      <c r="CB46" s="833"/>
      <c r="CC46" s="833"/>
      <c r="CD46" s="833"/>
      <c r="CE46" s="813"/>
      <c r="CF46" s="835"/>
      <c r="CG46" s="813"/>
      <c r="CH46" s="813"/>
      <c r="CI46" s="834"/>
      <c r="CJ46" s="813"/>
      <c r="CK46" s="813"/>
      <c r="CL46" s="813"/>
      <c r="CM46" s="813"/>
      <c r="CN46" s="813"/>
      <c r="CO46" s="813"/>
      <c r="CP46" s="813"/>
      <c r="CQ46" s="813"/>
      <c r="CR46" s="813"/>
      <c r="CS46" s="835"/>
      <c r="CT46" s="813"/>
      <c r="CU46" s="813"/>
      <c r="CV46" s="813"/>
      <c r="CW46" s="813"/>
      <c r="CX46" s="813"/>
      <c r="CY46" s="813"/>
      <c r="CZ46" s="813"/>
      <c r="DA46" s="813"/>
      <c r="DC46" s="813"/>
      <c r="DD46" s="833"/>
      <c r="DE46" s="835"/>
      <c r="DF46" s="813"/>
      <c r="DG46" s="813"/>
      <c r="DH46" s="813"/>
      <c r="DI46" s="813"/>
      <c r="DJ46" s="813"/>
      <c r="DK46" s="813"/>
      <c r="DL46" s="813"/>
      <c r="DM46" s="813"/>
      <c r="DN46" s="813"/>
      <c r="DO46" s="813"/>
      <c r="DP46" s="813"/>
      <c r="DQ46" s="813"/>
      <c r="DR46" s="813"/>
      <c r="DS46" s="813"/>
      <c r="DT46" s="835"/>
      <c r="DU46" s="813"/>
      <c r="DV46" s="813"/>
      <c r="DW46" s="813"/>
      <c r="DX46" s="813"/>
      <c r="DY46" s="813"/>
      <c r="DZ46" s="813"/>
      <c r="EA46" s="813"/>
      <c r="EB46" s="813"/>
      <c r="EC46" s="835"/>
      <c r="ED46" s="813"/>
      <c r="EE46" s="813"/>
      <c r="EF46" s="813"/>
      <c r="EG46" s="813"/>
      <c r="EH46" s="813"/>
      <c r="EJ46" s="813"/>
      <c r="EK46" s="835"/>
      <c r="EL46" s="813"/>
      <c r="EM46" s="813"/>
      <c r="EN46" s="813"/>
      <c r="EO46" s="813"/>
      <c r="EP46" s="813"/>
      <c r="EQ46" s="813"/>
      <c r="ER46" s="813"/>
      <c r="ES46" s="813"/>
      <c r="ET46" s="813"/>
      <c r="EU46" s="813"/>
      <c r="EV46" s="813"/>
      <c r="EW46" s="813"/>
      <c r="EX46" s="813"/>
      <c r="EY46" s="813"/>
      <c r="EZ46" s="835"/>
      <c r="FA46" s="813"/>
      <c r="FB46" s="813"/>
      <c r="FC46" s="813"/>
      <c r="FD46" s="813"/>
      <c r="FE46" s="813"/>
      <c r="FF46" s="835"/>
      <c r="FG46" s="813"/>
      <c r="FH46" s="813"/>
      <c r="FI46" s="813"/>
      <c r="FJ46" s="813"/>
      <c r="FK46" s="813"/>
      <c r="FL46" s="813"/>
      <c r="FM46" s="813"/>
      <c r="FN46" s="813"/>
      <c r="FO46" s="835"/>
      <c r="FP46" s="813"/>
      <c r="GC46" s="813"/>
      <c r="GD46" s="835"/>
      <c r="GE46" s="813"/>
      <c r="GR46" s="813"/>
      <c r="GS46" s="835"/>
      <c r="GT46" s="813"/>
      <c r="GU46" s="813"/>
      <c r="GV46" s="813"/>
      <c r="GW46" s="813"/>
      <c r="GX46" s="813"/>
      <c r="GY46" s="813"/>
      <c r="GZ46" s="813"/>
      <c r="HA46" s="813"/>
      <c r="HB46" s="813"/>
      <c r="HC46" s="813"/>
      <c r="HD46" s="813"/>
      <c r="HE46" s="835"/>
      <c r="HF46" s="813"/>
      <c r="HG46" s="813"/>
      <c r="HH46" s="813"/>
      <c r="HI46" s="813"/>
      <c r="HJ46" s="813"/>
      <c r="HK46" s="813"/>
      <c r="HL46" s="813"/>
      <c r="HM46" s="813"/>
      <c r="HN46" s="835"/>
      <c r="HO46" s="813"/>
      <c r="HP46" s="813"/>
      <c r="HQ46" s="813"/>
      <c r="HR46" s="813"/>
      <c r="HS46" s="813"/>
      <c r="HT46" s="813"/>
      <c r="HU46" s="813"/>
      <c r="HV46" s="813"/>
      <c r="HW46" s="813"/>
      <c r="HX46" s="813"/>
      <c r="HY46" s="813"/>
      <c r="HZ46" s="835"/>
      <c r="IA46" s="813"/>
      <c r="IB46" s="813"/>
      <c r="IC46" s="813"/>
      <c r="ID46" s="813"/>
      <c r="IE46" s="813"/>
      <c r="IF46" s="813"/>
      <c r="IG46" s="813"/>
      <c r="IH46" s="813"/>
      <c r="II46" s="813"/>
      <c r="IJ46" s="813"/>
      <c r="IK46" s="813"/>
      <c r="IL46" s="813"/>
      <c r="IM46" s="835"/>
      <c r="IN46" s="813"/>
      <c r="IO46" s="813"/>
      <c r="IP46" s="813"/>
      <c r="IQ46" s="813"/>
      <c r="IR46" s="813"/>
      <c r="IS46" s="813"/>
      <c r="IT46" s="813"/>
      <c r="IU46" s="813"/>
      <c r="IV46" s="813"/>
      <c r="IW46" s="813"/>
      <c r="IX46" s="813"/>
      <c r="IY46" s="813"/>
      <c r="IZ46" s="813"/>
      <c r="JA46" s="813"/>
      <c r="JB46" s="813"/>
      <c r="JC46" s="813"/>
      <c r="JD46" s="835"/>
      <c r="JE46" s="813"/>
      <c r="JF46" s="813"/>
      <c r="JG46" s="813"/>
      <c r="JH46" s="813"/>
      <c r="JI46" s="813"/>
      <c r="JJ46" s="813"/>
      <c r="JK46" s="813"/>
      <c r="JL46" s="813"/>
      <c r="JM46" s="813"/>
      <c r="JN46" s="813"/>
      <c r="JO46" s="813"/>
      <c r="JP46" s="813"/>
      <c r="JQ46" s="835"/>
      <c r="JR46" s="813"/>
    </row>
  </sheetData>
  <mergeCells count="26">
    <mergeCell ref="JF1:JN1"/>
    <mergeCell ref="DX30:EA31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  <mergeCell ref="BD1:BG1"/>
    <mergeCell ref="BK1:BS1"/>
    <mergeCell ref="BW1:CD1"/>
    <mergeCell ref="CH1:CQ1"/>
    <mergeCell ref="CU1:DC1"/>
    <mergeCell ref="DG1:DR1"/>
    <mergeCell ref="A1:E1"/>
    <mergeCell ref="I1:Q1"/>
    <mergeCell ref="U1:Y1"/>
    <mergeCell ref="AC1:AF1"/>
    <mergeCell ref="AJ1:AL1"/>
    <mergeCell ref="AP1:AZ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3280-8B05-4455-9647-9F875C55065D}">
  <sheetPr>
    <tabColor theme="5" tint="0.499984740745262"/>
  </sheetPr>
  <dimension ref="A1:NJ51"/>
  <sheetViews>
    <sheetView zoomScaleNormal="100" workbookViewId="0">
      <selection sqref="A1:R1"/>
    </sheetView>
  </sheetViews>
  <sheetFormatPr defaultColWidth="9" defaultRowHeight="16.5" x14ac:dyDescent="0.3"/>
  <cols>
    <col min="1" max="1" width="1.125" style="1" customWidth="1"/>
    <col min="2" max="2" width="3.625" style="1" customWidth="1"/>
    <col min="3" max="4" width="2.125" style="1" customWidth="1"/>
    <col min="5" max="5" width="29" style="1" customWidth="1"/>
    <col min="6" max="6" width="16.625" style="1" customWidth="1"/>
    <col min="7" max="7" width="10.625" style="1" customWidth="1"/>
    <col min="8" max="8" width="15.625" style="1" customWidth="1"/>
    <col min="9" max="9" width="10.5" style="1" customWidth="1"/>
    <col min="10" max="11" width="15.125" style="1" customWidth="1"/>
    <col min="12" max="12" width="10.125" style="1" customWidth="1"/>
    <col min="13" max="13" width="14.625" style="1" customWidth="1"/>
    <col min="14" max="14" width="15.625" style="1" customWidth="1"/>
    <col min="15" max="15" width="10.5" style="1" customWidth="1"/>
    <col min="16" max="16" width="16.25" style="1" customWidth="1"/>
    <col min="17" max="17" width="16.375" style="1" bestFit="1" customWidth="1"/>
    <col min="18" max="18" width="15.125" style="1" customWidth="1"/>
    <col min="19" max="19" width="6.125" style="1" customWidth="1"/>
    <col min="20" max="20" width="6.125" style="2" customWidth="1"/>
    <col min="21" max="21" width="6.125" style="1" customWidth="1"/>
    <col min="22" max="22" width="4" style="1" customWidth="1"/>
    <col min="23" max="23" width="54.125" style="1" customWidth="1"/>
    <col min="24" max="27" width="13" style="1" customWidth="1"/>
    <col min="28" max="28" width="2.625" style="1" customWidth="1"/>
    <col min="29" max="29" width="5.5" style="2" customWidth="1"/>
    <col min="30" max="30" width="5.5" style="1" customWidth="1"/>
    <col min="31" max="31" width="4" style="1" customWidth="1"/>
    <col min="32" max="32" width="23.625" style="1" customWidth="1"/>
    <col min="33" max="35" width="17.625" style="1" customWidth="1"/>
    <col min="36" max="36" width="6.125" style="1" customWidth="1"/>
    <col min="37" max="37" width="3.5" style="2" customWidth="1"/>
    <col min="38" max="38" width="2.125" style="1" customWidth="1"/>
    <col min="39" max="39" width="3.625" style="1" customWidth="1"/>
    <col min="40" max="41" width="2.125" style="1" customWidth="1"/>
    <col min="42" max="42" width="28.625" style="1" customWidth="1"/>
    <col min="43" max="43" width="6.625" style="1" customWidth="1"/>
    <col min="44" max="73" width="0" style="1" hidden="1" customWidth="1"/>
    <col min="74" max="75" width="14.5" style="1" customWidth="1"/>
    <col min="76" max="76" width="0" style="1" hidden="1" customWidth="1"/>
    <col min="77" max="77" width="16.125" style="1" customWidth="1"/>
    <col min="78" max="78" width="14.5" style="1" customWidth="1"/>
    <col min="79" max="79" width="0" style="1" hidden="1" customWidth="1"/>
    <col min="80" max="81" width="14.5" style="1" customWidth="1"/>
    <col min="82" max="82" width="9" style="1"/>
    <col min="83" max="83" width="2.625" style="2" customWidth="1"/>
    <col min="84" max="84" width="2.625" style="1" customWidth="1"/>
    <col min="85" max="85" width="4.125" style="1" customWidth="1"/>
    <col min="86" max="86" width="15" style="1" customWidth="1"/>
    <col min="87" max="87" width="13.625" style="1" customWidth="1"/>
    <col min="88" max="88" width="14.375" style="1" bestFit="1" customWidth="1"/>
    <col min="89" max="89" width="13.625" style="1" customWidth="1"/>
    <col min="90" max="90" width="14.375" style="1" bestFit="1" customWidth="1"/>
    <col min="91" max="91" width="13.625" style="1" customWidth="1"/>
    <col min="92" max="92" width="14.75" style="1" bestFit="1" customWidth="1"/>
    <col min="93" max="93" width="13.625" style="1" customWidth="1"/>
    <col min="94" max="94" width="15.125" style="1" bestFit="1" customWidth="1"/>
    <col min="95" max="95" width="2.625" style="1" customWidth="1"/>
    <col min="96" max="96" width="2.625" style="2" customWidth="1"/>
    <col min="97" max="97" width="2.625" style="1" customWidth="1"/>
    <col min="98" max="98" width="4.625" style="1" customWidth="1"/>
    <col min="99" max="99" width="15" style="1" customWidth="1"/>
    <col min="100" max="103" width="14.5" style="1" customWidth="1"/>
    <col min="104" max="104" width="16.625" style="1" customWidth="1"/>
    <col min="105" max="105" width="2.625" style="1" customWidth="1"/>
    <col min="106" max="106" width="2.625" style="2" customWidth="1"/>
    <col min="107" max="107" width="2.625" style="1" customWidth="1"/>
    <col min="108" max="108" width="4.625" style="1" customWidth="1"/>
    <col min="109" max="109" width="13.625" style="1" customWidth="1"/>
    <col min="110" max="113" width="15.625" style="1" customWidth="1"/>
    <col min="114" max="114" width="2.625" style="1" customWidth="1"/>
    <col min="115" max="115" width="2.625" style="2" customWidth="1"/>
    <col min="116" max="116" width="2.125" style="1" customWidth="1"/>
    <col min="117" max="117" width="4.625" style="1" customWidth="1"/>
    <col min="118" max="118" width="30.5" style="1" customWidth="1"/>
    <col min="119" max="119" width="13.625" style="1" customWidth="1"/>
    <col min="120" max="120" width="14.5" style="1" customWidth="1"/>
    <col min="121" max="121" width="14.375" style="1" bestFit="1" customWidth="1"/>
    <col min="122" max="122" width="15.125" style="1" bestFit="1" customWidth="1"/>
    <col min="123" max="125" width="13.625" style="1" customWidth="1"/>
    <col min="126" max="126" width="14.75" style="1" bestFit="1" customWidth="1"/>
    <col min="127" max="127" width="2.625" style="1" customWidth="1"/>
    <col min="128" max="128" width="2.625" style="2" customWidth="1"/>
    <col min="129" max="129" width="2.625" style="1" customWidth="1"/>
    <col min="130" max="130" width="4.625" style="1" customWidth="1"/>
    <col min="131" max="131" width="15.125" style="1" customWidth="1"/>
    <col min="132" max="139" width="13.625" style="1" customWidth="1"/>
    <col min="140" max="140" width="2.625" style="1" customWidth="1"/>
    <col min="141" max="141" width="2.625" style="2" customWidth="1"/>
    <col min="142" max="142" width="2.625" style="1" customWidth="1"/>
    <col min="143" max="143" width="4" style="1" customWidth="1"/>
    <col min="144" max="144" width="14.5" style="1" customWidth="1"/>
    <col min="145" max="146" width="11.75" style="1" bestFit="1" customWidth="1"/>
    <col min="147" max="148" width="13.375" style="1" bestFit="1" customWidth="1"/>
    <col min="149" max="150" width="11.75" style="1" bestFit="1" customWidth="1"/>
    <col min="151" max="151" width="13.375" style="1" bestFit="1" customWidth="1"/>
    <col min="152" max="152" width="13.75" style="1" bestFit="1" customWidth="1"/>
    <col min="153" max="155" width="14.625" style="1" customWidth="1"/>
    <col min="156" max="156" width="2.625" style="1" customWidth="1"/>
    <col min="157" max="157" width="2.625" style="2" customWidth="1"/>
    <col min="158" max="158" width="2.625" style="1" customWidth="1"/>
    <col min="159" max="159" width="4.625" style="1" customWidth="1"/>
    <col min="160" max="160" width="1.125" style="1" customWidth="1"/>
    <col min="161" max="161" width="33.5" style="1" customWidth="1"/>
    <col min="162" max="162" width="12.625" style="1" customWidth="1"/>
    <col min="163" max="164" width="13.75" style="1" bestFit="1" customWidth="1"/>
    <col min="165" max="165" width="14.75" style="1" bestFit="1" customWidth="1"/>
    <col min="166" max="166" width="13.375" style="1" bestFit="1" customWidth="1"/>
    <col min="167" max="169" width="13.75" style="1" bestFit="1" customWidth="1"/>
    <col min="170" max="170" width="18.75" style="1" customWidth="1"/>
    <col min="171" max="171" width="2.625" style="1" customWidth="1"/>
    <col min="172" max="172" width="2.625" style="2" customWidth="1"/>
    <col min="173" max="173" width="2.625" style="1" customWidth="1"/>
    <col min="174" max="174" width="9.125" style="1" customWidth="1"/>
    <col min="175" max="175" width="30" style="1" bestFit="1" customWidth="1"/>
    <col min="176" max="176" width="11.75" style="1" bestFit="1" customWidth="1"/>
    <col min="177" max="177" width="13" style="1" bestFit="1" customWidth="1"/>
    <col min="178" max="178" width="13.375" style="1" bestFit="1" customWidth="1"/>
    <col min="179" max="179" width="13.75" style="1" bestFit="1" customWidth="1"/>
    <col min="180" max="180" width="9.625" style="1" bestFit="1" customWidth="1"/>
    <col min="181" max="181" width="11.5" style="1" bestFit="1" customWidth="1"/>
    <col min="182" max="182" width="12.25" style="1" bestFit="1" customWidth="1"/>
    <col min="183" max="183" width="12.5" style="1" bestFit="1" customWidth="1"/>
    <col min="184" max="184" width="2.625" style="1" customWidth="1"/>
    <col min="185" max="185" width="2.625" style="2" customWidth="1"/>
    <col min="186" max="186" width="2.625" style="1" customWidth="1"/>
    <col min="187" max="187" width="9.125" style="1" customWidth="1"/>
    <col min="188" max="188" width="30" style="1" bestFit="1" customWidth="1"/>
    <col min="189" max="196" width="11.25" style="1" customWidth="1"/>
    <col min="197" max="197" width="2.625" style="1" customWidth="1"/>
    <col min="198" max="198" width="2.625" style="2" customWidth="1"/>
    <col min="199" max="199" width="2.625" style="1" customWidth="1"/>
    <col min="200" max="200" width="9.125" style="1" customWidth="1"/>
    <col min="201" max="201" width="24.25" style="1" customWidth="1"/>
    <col min="202" max="202" width="11.75" style="1" bestFit="1" customWidth="1"/>
    <col min="203" max="203" width="12.625" style="1" bestFit="1" customWidth="1"/>
    <col min="204" max="204" width="13.75" style="1" bestFit="1" customWidth="1"/>
    <col min="205" max="205" width="13.375" style="1" bestFit="1" customWidth="1"/>
    <col min="206" max="206" width="11" style="1" bestFit="1" customWidth="1"/>
    <col min="207" max="207" width="10.5" style="1" bestFit="1" customWidth="1"/>
    <col min="208" max="208" width="11.75" style="1" bestFit="1" customWidth="1"/>
    <col min="209" max="209" width="11.625" style="1" bestFit="1" customWidth="1"/>
    <col min="210" max="210" width="2.625" style="1" customWidth="1"/>
    <col min="211" max="211" width="2.75" style="2" customWidth="1"/>
    <col min="212" max="212" width="2.625" style="1" customWidth="1"/>
    <col min="213" max="213" width="4.625" style="1" customWidth="1"/>
    <col min="214" max="214" width="14.625" style="1" customWidth="1"/>
    <col min="215" max="222" width="15.125" style="1" customWidth="1"/>
    <col min="223" max="223" width="2.625" style="1" customWidth="1"/>
    <col min="224" max="224" width="2.625" style="2" customWidth="1"/>
    <col min="225" max="225" width="2.625" style="1" customWidth="1"/>
    <col min="226" max="226" width="2.5" style="1" customWidth="1"/>
    <col min="227" max="227" width="5" style="1" customWidth="1"/>
    <col min="228" max="228" width="8.625" style="1" customWidth="1"/>
    <col min="229" max="229" width="9.625" style="1" customWidth="1"/>
    <col min="230" max="230" width="8.625" style="1" customWidth="1"/>
    <col min="231" max="231" width="21.5" style="1" bestFit="1" customWidth="1"/>
    <col min="232" max="232" width="20.125" style="1" customWidth="1"/>
    <col min="233" max="233" width="7" style="1" customWidth="1"/>
    <col min="234" max="234" width="8.875" style="1" customWidth="1"/>
    <col min="235" max="235" width="9.5" style="1" customWidth="1"/>
    <col min="236" max="236" width="9.625" style="1" customWidth="1"/>
    <col min="237" max="237" width="9.5" style="1" customWidth="1"/>
    <col min="238" max="238" width="3.625" style="1" customWidth="1"/>
    <col min="239" max="239" width="3.625" style="2" customWidth="1"/>
    <col min="240" max="240" width="3.625" style="1" customWidth="1"/>
    <col min="241" max="241" width="4.625" style="1" customWidth="1"/>
    <col min="242" max="242" width="8.375" style="1" customWidth="1"/>
    <col min="243" max="243" width="8.625" style="1" customWidth="1"/>
    <col min="244" max="244" width="12" style="1" bestFit="1" customWidth="1"/>
    <col min="245" max="245" width="12.25" style="1" bestFit="1" customWidth="1"/>
    <col min="246" max="246" width="15.625" style="1" bestFit="1" customWidth="1"/>
    <col min="247" max="248" width="16" style="1" bestFit="1" customWidth="1"/>
    <col min="249" max="249" width="15.25" style="1" bestFit="1" customWidth="1"/>
    <col min="250" max="250" width="16" style="1" bestFit="1" customWidth="1"/>
    <col min="251" max="251" width="15.25" style="1" customWidth="1"/>
    <col min="252" max="252" width="3.625" style="1" customWidth="1"/>
    <col min="253" max="253" width="3.625" style="2" customWidth="1"/>
    <col min="254" max="254" width="3.625" style="1" customWidth="1"/>
    <col min="255" max="255" width="4.625" style="1" customWidth="1"/>
    <col min="256" max="256" width="14.125" style="1" customWidth="1"/>
    <col min="257" max="257" width="7.5" style="1" customWidth="1"/>
    <col min="258" max="258" width="9" style="1"/>
    <col min="259" max="259" width="15.125" style="1" bestFit="1" customWidth="1"/>
    <col min="260" max="260" width="14.75" style="1" bestFit="1" customWidth="1"/>
    <col min="261" max="261" width="13" style="1" bestFit="1" customWidth="1"/>
    <col min="262" max="262" width="13.375" style="1" bestFit="1" customWidth="1"/>
    <col min="263" max="263" width="14.75" style="1" bestFit="1" customWidth="1"/>
    <col min="264" max="264" width="13.875" style="1" bestFit="1" customWidth="1"/>
    <col min="265" max="266" width="14.75" style="1" bestFit="1" customWidth="1"/>
    <col min="267" max="267" width="13.375" style="1" bestFit="1" customWidth="1"/>
    <col min="268" max="268" width="13.75" style="1" bestFit="1" customWidth="1"/>
    <col min="269" max="269" width="13" style="1" bestFit="1" customWidth="1"/>
    <col min="270" max="270" width="12.875" style="1" bestFit="1" customWidth="1"/>
    <col min="271" max="271" width="13.375" style="1" bestFit="1" customWidth="1"/>
    <col min="272" max="272" width="13.75" style="1" bestFit="1" customWidth="1"/>
    <col min="273" max="273" width="13.375" style="1" bestFit="1" customWidth="1"/>
    <col min="274" max="274" width="14.375" style="1" bestFit="1" customWidth="1"/>
    <col min="275" max="275" width="14.75" style="1" bestFit="1" customWidth="1"/>
    <col min="276" max="276" width="15.125" style="1" bestFit="1" customWidth="1"/>
    <col min="277" max="277" width="12.125" style="1" customWidth="1"/>
    <col min="278" max="278" width="3" style="1" customWidth="1"/>
    <col min="279" max="279" width="3" style="2" customWidth="1"/>
    <col min="280" max="280" width="2.125" style="1" customWidth="1"/>
    <col min="281" max="281" width="5.625" style="1" customWidth="1"/>
    <col min="282" max="282" width="8.625" style="1" customWidth="1"/>
    <col min="283" max="283" width="8.375" style="1" customWidth="1"/>
    <col min="284" max="284" width="8.625" style="1" customWidth="1"/>
    <col min="285" max="286" width="14.625" style="1" customWidth="1"/>
    <col min="287" max="287" width="7.625" style="1" customWidth="1"/>
    <col min="288" max="288" width="8.625" style="1" customWidth="1"/>
    <col min="289" max="289" width="8.125" style="1" customWidth="1"/>
    <col min="290" max="290" width="9.125" style="1" customWidth="1"/>
    <col min="291" max="291" width="3.625" style="1" customWidth="1"/>
    <col min="292" max="292" width="3.625" style="2" customWidth="1"/>
    <col min="293" max="293" width="3.625" style="1" customWidth="1"/>
    <col min="294" max="294" width="4.5" style="1" customWidth="1"/>
    <col min="295" max="295" width="11" style="1" customWidth="1"/>
    <col min="296" max="296" width="10.625" style="1" customWidth="1"/>
    <col min="297" max="297" width="11.5" style="1" customWidth="1"/>
    <col min="298" max="298" width="13.125" style="1" customWidth="1"/>
    <col min="299" max="299" width="11.5" style="1" customWidth="1"/>
    <col min="300" max="300" width="16" style="1" bestFit="1" customWidth="1"/>
    <col min="301" max="301" width="16.375" style="1" bestFit="1" customWidth="1"/>
    <col min="302" max="303" width="15.25" style="1" bestFit="1" customWidth="1"/>
    <col min="304" max="305" width="13.625" style="1" customWidth="1"/>
    <col min="306" max="306" width="15.625" style="1" bestFit="1" customWidth="1"/>
    <col min="307" max="307" width="15" style="1" bestFit="1" customWidth="1"/>
    <col min="308" max="308" width="3.625" style="1" customWidth="1"/>
    <col min="309" max="309" width="3.625" style="2" customWidth="1"/>
    <col min="310" max="310" width="3.625" style="1" customWidth="1"/>
    <col min="311" max="311" width="4.5" style="1" customWidth="1"/>
    <col min="312" max="312" width="12.625" style="1" customWidth="1"/>
    <col min="313" max="313" width="8.625" style="1" customWidth="1"/>
    <col min="314" max="314" width="9" style="1"/>
    <col min="315" max="315" width="13.875" style="1" bestFit="1" customWidth="1"/>
    <col min="316" max="316" width="14.75" style="1" bestFit="1" customWidth="1"/>
    <col min="317" max="319" width="13.125" style="1" customWidth="1"/>
    <col min="320" max="320" width="15.125" style="1" bestFit="1" customWidth="1"/>
    <col min="321" max="321" width="13.125" style="1" customWidth="1"/>
    <col min="322" max="322" width="15.125" style="1" bestFit="1" customWidth="1"/>
    <col min="323" max="327" width="13.125" style="1" customWidth="1"/>
    <col min="328" max="328" width="14.25" style="1" bestFit="1" customWidth="1"/>
    <col min="329" max="330" width="13.125" style="1" customWidth="1"/>
    <col min="331" max="331" width="15.625" style="1" customWidth="1"/>
    <col min="332" max="332" width="15.625" style="1" bestFit="1" customWidth="1"/>
    <col min="333" max="333" width="6.125" style="1" customWidth="1"/>
    <col min="334" max="334" width="2.125" style="2" customWidth="1"/>
    <col min="335" max="336" width="6" style="1" customWidth="1"/>
    <col min="337" max="337" width="8.625" style="1" customWidth="1"/>
    <col min="338" max="338" width="16.375" style="1" customWidth="1"/>
    <col min="339" max="339" width="16.125" style="1" customWidth="1"/>
    <col min="340" max="340" width="15.875" style="1" customWidth="1"/>
    <col min="341" max="341" width="15.125" style="1" bestFit="1" customWidth="1"/>
    <col min="342" max="342" width="15.125" style="1" customWidth="1"/>
    <col min="343" max="343" width="15.625" style="1" bestFit="1" customWidth="1"/>
    <col min="344" max="344" width="14.75" style="1" bestFit="1" customWidth="1"/>
    <col min="345" max="345" width="13.125" style="1" customWidth="1"/>
    <col min="346" max="346" width="15.125" style="1" bestFit="1" customWidth="1"/>
    <col min="347" max="347" width="9" style="1"/>
    <col min="348" max="348" width="2.5" style="2" customWidth="1"/>
    <col min="349" max="349" width="2.5" style="1" customWidth="1"/>
    <col min="350" max="350" width="14.5" style="1" customWidth="1"/>
    <col min="351" max="351" width="29.625" style="1" bestFit="1" customWidth="1"/>
    <col min="352" max="352" width="14.5" style="1" customWidth="1"/>
    <col min="353" max="353" width="2.5" style="1" customWidth="1"/>
    <col min="354" max="354" width="2.5" style="2" customWidth="1"/>
    <col min="355" max="355" width="2.5" style="1" customWidth="1"/>
    <col min="356" max="356" width="3.625" style="1" customWidth="1"/>
    <col min="357" max="357" width="53.5" style="1" customWidth="1"/>
    <col min="358" max="358" width="16.25" style="1" bestFit="1" customWidth="1"/>
    <col min="359" max="359" width="13.125" style="1" bestFit="1" customWidth="1"/>
    <col min="360" max="360" width="0" style="1" hidden="1" customWidth="1"/>
    <col min="361" max="361" width="19.25" style="1" bestFit="1" customWidth="1"/>
    <col min="362" max="362" width="22.125" style="1" bestFit="1" customWidth="1"/>
    <col min="363" max="363" width="3.625" style="1" customWidth="1"/>
    <col min="364" max="364" width="2.5" style="2" customWidth="1"/>
    <col min="365" max="365" width="2.5" style="1" customWidth="1"/>
    <col min="366" max="366" width="4.125" style="1" bestFit="1" customWidth="1"/>
    <col min="367" max="367" width="53.125" style="1" bestFit="1" customWidth="1"/>
    <col min="368" max="368" width="19.375" style="1" customWidth="1"/>
    <col min="369" max="369" width="23.5" style="1" bestFit="1" customWidth="1"/>
    <col min="370" max="370" width="15.125" style="1" bestFit="1" customWidth="1"/>
    <col min="371" max="371" width="11.125" style="1" bestFit="1" customWidth="1"/>
    <col min="372" max="372" width="3.625" style="1" customWidth="1"/>
    <col min="373" max="373" width="2.5" style="2" customWidth="1"/>
    <col min="374" max="374" width="2.5" style="1" customWidth="1"/>
    <col min="375" max="16384" width="9" style="1"/>
  </cols>
  <sheetData>
    <row r="1" spans="1:374" x14ac:dyDescent="0.3">
      <c r="A1" s="856" t="s">
        <v>0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10"/>
      <c r="T1" s="11"/>
      <c r="U1" s="10"/>
      <c r="V1" s="10"/>
      <c r="W1" s="856" t="s">
        <v>1</v>
      </c>
      <c r="X1" s="856"/>
      <c r="Y1" s="856"/>
      <c r="Z1" s="856"/>
      <c r="AA1" s="856"/>
      <c r="AB1" s="12"/>
      <c r="AC1" s="11"/>
      <c r="AD1" s="10"/>
      <c r="AE1" s="856" t="s">
        <v>2</v>
      </c>
      <c r="AF1" s="856"/>
      <c r="AG1" s="856"/>
      <c r="AH1" s="856"/>
      <c r="AI1" s="856"/>
      <c r="AJ1" s="10"/>
      <c r="AK1" s="13"/>
      <c r="AL1" s="856" t="s">
        <v>3</v>
      </c>
      <c r="AM1" s="856"/>
      <c r="AN1" s="856"/>
      <c r="AO1" s="856"/>
      <c r="AP1" s="856"/>
      <c r="AQ1" s="856"/>
      <c r="AR1" s="856"/>
      <c r="AS1" s="856"/>
      <c r="AT1" s="856"/>
      <c r="AU1" s="856"/>
      <c r="AV1" s="856"/>
      <c r="AW1" s="856"/>
      <c r="AX1" s="856"/>
      <c r="AY1" s="856"/>
      <c r="AZ1" s="856"/>
      <c r="BA1" s="856"/>
      <c r="BB1" s="856"/>
      <c r="BC1" s="856"/>
      <c r="BD1" s="856"/>
      <c r="BE1" s="856"/>
      <c r="BF1" s="856"/>
      <c r="BG1" s="856"/>
      <c r="BH1" s="856"/>
      <c r="BI1" s="856"/>
      <c r="BJ1" s="856"/>
      <c r="BK1" s="856"/>
      <c r="BL1" s="856"/>
      <c r="BM1" s="856"/>
      <c r="BN1" s="856"/>
      <c r="BO1" s="856"/>
      <c r="BP1" s="856"/>
      <c r="BQ1" s="856"/>
      <c r="BR1" s="856"/>
      <c r="BS1" s="856"/>
      <c r="BT1" s="856"/>
      <c r="BU1" s="856"/>
      <c r="BV1" s="856"/>
      <c r="BW1" s="856"/>
      <c r="BX1" s="856"/>
      <c r="BY1" s="856"/>
      <c r="BZ1" s="856"/>
      <c r="CA1" s="856"/>
      <c r="CB1" s="856"/>
      <c r="CC1" s="856"/>
      <c r="CD1" s="10"/>
      <c r="CE1" s="11"/>
      <c r="CF1" s="856" t="s">
        <v>4</v>
      </c>
      <c r="CG1" s="856"/>
      <c r="CH1" s="856"/>
      <c r="CI1" s="856"/>
      <c r="CJ1" s="856"/>
      <c r="CK1" s="856"/>
      <c r="CL1" s="856"/>
      <c r="CM1" s="856"/>
      <c r="CN1" s="856"/>
      <c r="CO1" s="856"/>
      <c r="CP1" s="856"/>
      <c r="CQ1" s="856"/>
      <c r="CR1" s="14"/>
      <c r="CS1" s="856" t="s">
        <v>5</v>
      </c>
      <c r="CT1" s="856"/>
      <c r="CU1" s="856"/>
      <c r="CV1" s="856"/>
      <c r="CW1" s="856"/>
      <c r="CX1" s="856"/>
      <c r="CY1" s="856"/>
      <c r="CZ1" s="856"/>
      <c r="DA1" s="856"/>
      <c r="DB1" s="14"/>
      <c r="DC1" s="856" t="s">
        <v>6</v>
      </c>
      <c r="DD1" s="856"/>
      <c r="DE1" s="856"/>
      <c r="DF1" s="856"/>
      <c r="DG1" s="856"/>
      <c r="DH1" s="856"/>
      <c r="DI1" s="856"/>
      <c r="DJ1" s="856"/>
      <c r="DK1" s="13"/>
      <c r="DL1" s="856" t="s">
        <v>7</v>
      </c>
      <c r="DM1" s="856"/>
      <c r="DN1" s="856"/>
      <c r="DO1" s="856"/>
      <c r="DP1" s="856"/>
      <c r="DQ1" s="856"/>
      <c r="DR1" s="856"/>
      <c r="DS1" s="856"/>
      <c r="DT1" s="856"/>
      <c r="DU1" s="856"/>
      <c r="DV1" s="856"/>
      <c r="DW1" s="856"/>
      <c r="DX1" s="14"/>
      <c r="DY1" s="15"/>
      <c r="DZ1" s="856" t="s">
        <v>8</v>
      </c>
      <c r="EA1" s="856"/>
      <c r="EB1" s="856"/>
      <c r="EC1" s="856"/>
      <c r="ED1" s="856"/>
      <c r="EE1" s="856"/>
      <c r="EF1" s="856"/>
      <c r="EG1" s="856"/>
      <c r="EH1" s="856"/>
      <c r="EI1" s="856"/>
      <c r="EJ1" s="10"/>
      <c r="EK1" s="14"/>
      <c r="EL1" s="10"/>
      <c r="EM1" s="856" t="s">
        <v>9</v>
      </c>
      <c r="EN1" s="856"/>
      <c r="EO1" s="856"/>
      <c r="EP1" s="856"/>
      <c r="EQ1" s="856"/>
      <c r="ER1" s="856"/>
      <c r="ES1" s="856"/>
      <c r="ET1" s="856"/>
      <c r="EU1" s="856"/>
      <c r="EV1" s="856"/>
      <c r="EW1" s="856"/>
      <c r="EX1" s="856"/>
      <c r="EY1" s="856"/>
      <c r="EZ1" s="10"/>
      <c r="FA1" s="14"/>
      <c r="FB1" s="856" t="s">
        <v>10</v>
      </c>
      <c r="FC1" s="856"/>
      <c r="FD1" s="856"/>
      <c r="FE1" s="856"/>
      <c r="FF1" s="856"/>
      <c r="FG1" s="856"/>
      <c r="FH1" s="856"/>
      <c r="FI1" s="856"/>
      <c r="FJ1" s="856"/>
      <c r="FK1" s="856"/>
      <c r="FL1" s="856"/>
      <c r="FM1" s="856"/>
      <c r="FN1" s="856"/>
      <c r="FO1" s="856"/>
      <c r="FP1" s="14"/>
      <c r="FQ1" s="856" t="s">
        <v>11</v>
      </c>
      <c r="FR1" s="856"/>
      <c r="FS1" s="856"/>
      <c r="FT1" s="856"/>
      <c r="FU1" s="856"/>
      <c r="FV1" s="856"/>
      <c r="FW1" s="856"/>
      <c r="FX1" s="856"/>
      <c r="FY1" s="856"/>
      <c r="FZ1" s="856"/>
      <c r="GA1" s="856"/>
      <c r="GB1" s="856"/>
      <c r="GC1" s="11"/>
      <c r="GD1" s="856" t="s">
        <v>12</v>
      </c>
      <c r="GE1" s="856"/>
      <c r="GF1" s="856"/>
      <c r="GG1" s="856"/>
      <c r="GH1" s="856"/>
      <c r="GI1" s="856"/>
      <c r="GJ1" s="856"/>
      <c r="GK1" s="856"/>
      <c r="GL1" s="856"/>
      <c r="GM1" s="856"/>
      <c r="GN1" s="856"/>
      <c r="GO1" s="856"/>
      <c r="GP1" s="11"/>
      <c r="GQ1" s="856" t="s">
        <v>13</v>
      </c>
      <c r="GR1" s="856"/>
      <c r="GS1" s="856"/>
      <c r="GT1" s="856"/>
      <c r="GU1" s="856"/>
      <c r="GV1" s="856"/>
      <c r="GW1" s="856"/>
      <c r="GX1" s="856"/>
      <c r="GY1" s="856"/>
      <c r="GZ1" s="856"/>
      <c r="HA1" s="856"/>
      <c r="HB1" s="856"/>
      <c r="HC1" s="11"/>
      <c r="HD1" s="856" t="s">
        <v>14</v>
      </c>
      <c r="HE1" s="856"/>
      <c r="HF1" s="856"/>
      <c r="HG1" s="856"/>
      <c r="HH1" s="856"/>
      <c r="HI1" s="856"/>
      <c r="HJ1" s="856"/>
      <c r="HK1" s="856"/>
      <c r="HL1" s="856"/>
      <c r="HM1" s="856"/>
      <c r="HN1" s="856"/>
      <c r="HO1" s="856"/>
      <c r="HP1" s="14"/>
      <c r="HQ1" s="15"/>
      <c r="HR1" s="857" t="s">
        <v>15</v>
      </c>
      <c r="HS1" s="857"/>
      <c r="HT1" s="857"/>
      <c r="HU1" s="857"/>
      <c r="HV1" s="857"/>
      <c r="HW1" s="857"/>
      <c r="HX1" s="857"/>
      <c r="HY1" s="857"/>
      <c r="HZ1" s="857"/>
      <c r="IA1" s="857"/>
      <c r="IB1" s="857"/>
      <c r="IC1" s="857"/>
      <c r="ID1" s="15"/>
      <c r="IE1" s="11"/>
      <c r="IF1" s="10"/>
      <c r="IG1" s="858" t="s">
        <v>16</v>
      </c>
      <c r="IH1" s="858"/>
      <c r="II1" s="858"/>
      <c r="IJ1" s="858"/>
      <c r="IK1" s="858"/>
      <c r="IL1" s="858"/>
      <c r="IM1" s="858"/>
      <c r="IN1" s="858"/>
      <c r="IO1" s="858"/>
      <c r="IP1" s="858"/>
      <c r="IQ1" s="858"/>
      <c r="IR1" s="10"/>
      <c r="IS1" s="11"/>
      <c r="IT1" s="10"/>
      <c r="IU1" s="856" t="s">
        <v>17</v>
      </c>
      <c r="IV1" s="856"/>
      <c r="IW1" s="856"/>
      <c r="IX1" s="856"/>
      <c r="IY1" s="856"/>
      <c r="IZ1" s="856"/>
      <c r="JA1" s="856"/>
      <c r="JB1" s="856"/>
      <c r="JC1" s="856"/>
      <c r="JD1" s="856"/>
      <c r="JE1" s="856"/>
      <c r="JF1" s="856"/>
      <c r="JG1" s="856"/>
      <c r="JH1" s="856"/>
      <c r="JI1" s="856"/>
      <c r="JJ1" s="856"/>
      <c r="JK1" s="856"/>
      <c r="JL1" s="856"/>
      <c r="JM1" s="856"/>
      <c r="JN1" s="856"/>
      <c r="JO1" s="856"/>
      <c r="JP1" s="856"/>
      <c r="JQ1" s="856"/>
      <c r="JR1" s="12"/>
      <c r="JS1" s="14"/>
      <c r="JT1" s="10"/>
      <c r="JU1" s="858" t="s">
        <v>18</v>
      </c>
      <c r="JV1" s="858"/>
      <c r="JW1" s="858"/>
      <c r="JX1" s="858"/>
      <c r="JY1" s="858"/>
      <c r="JZ1" s="858"/>
      <c r="KA1" s="858"/>
      <c r="KB1" s="858"/>
      <c r="KC1" s="858"/>
      <c r="KD1" s="858"/>
      <c r="KE1" s="10"/>
      <c r="KF1" s="11"/>
      <c r="KG1" s="10"/>
      <c r="KH1" s="858" t="s">
        <v>19</v>
      </c>
      <c r="KI1" s="858"/>
      <c r="KJ1" s="858"/>
      <c r="KK1" s="858"/>
      <c r="KL1" s="858"/>
      <c r="KM1" s="858"/>
      <c r="KN1" s="858"/>
      <c r="KO1" s="858"/>
      <c r="KP1" s="858"/>
      <c r="KQ1" s="858"/>
      <c r="KR1" s="858"/>
      <c r="KS1" s="858"/>
      <c r="KT1" s="858"/>
      <c r="KU1" s="858"/>
      <c r="KV1" s="10"/>
      <c r="KW1" s="11"/>
      <c r="KX1" s="10"/>
      <c r="KY1" s="858" t="s">
        <v>20</v>
      </c>
      <c r="KZ1" s="858"/>
      <c r="LA1" s="858"/>
      <c r="LB1" s="858"/>
      <c r="LC1" s="858"/>
      <c r="LD1" s="858"/>
      <c r="LE1" s="858"/>
      <c r="LF1" s="858"/>
      <c r="LG1" s="858"/>
      <c r="LH1" s="858"/>
      <c r="LI1" s="858"/>
      <c r="LJ1" s="858"/>
      <c r="LK1" s="858"/>
      <c r="LL1" s="858"/>
      <c r="LM1" s="858"/>
      <c r="LN1" s="858"/>
      <c r="LO1" s="858"/>
      <c r="LP1" s="858"/>
      <c r="LQ1" s="858"/>
      <c r="LR1" s="858"/>
      <c r="LS1" s="858"/>
      <c r="LT1" s="858"/>
      <c r="LU1" s="12"/>
      <c r="LV1" s="14"/>
      <c r="LW1" s="15"/>
      <c r="LX1" s="858" t="s">
        <v>21</v>
      </c>
      <c r="LY1" s="858"/>
      <c r="LZ1" s="858"/>
      <c r="MA1" s="858"/>
      <c r="MB1" s="858"/>
      <c r="MC1" s="858"/>
      <c r="MD1" s="858"/>
      <c r="ME1" s="858"/>
      <c r="MF1" s="858"/>
      <c r="MG1" s="858"/>
      <c r="MH1" s="858"/>
      <c r="MI1" s="16"/>
      <c r="MJ1" s="13"/>
      <c r="MK1" s="16"/>
      <c r="ML1" s="858" t="s">
        <v>22</v>
      </c>
      <c r="MM1" s="858"/>
      <c r="MN1" s="858"/>
      <c r="MO1" s="16"/>
      <c r="MP1" s="13"/>
      <c r="MQ1" s="16"/>
      <c r="MR1" s="878" t="s">
        <v>23</v>
      </c>
      <c r="MS1" s="878"/>
      <c r="MT1" s="878"/>
      <c r="MU1" s="878"/>
      <c r="MV1" s="878"/>
      <c r="MW1" s="878"/>
      <c r="MX1" s="878"/>
      <c r="MY1" s="16"/>
      <c r="MZ1" s="13"/>
      <c r="NA1" s="16"/>
      <c r="NB1" s="873" t="s">
        <v>24</v>
      </c>
      <c r="NC1" s="873"/>
      <c r="ND1" s="873"/>
      <c r="NE1" s="873"/>
      <c r="NF1" s="873"/>
      <c r="NG1" s="873"/>
      <c r="NH1" s="16"/>
      <c r="NI1" s="13"/>
      <c r="NJ1" s="16"/>
    </row>
    <row r="2" spans="1:374" x14ac:dyDescent="0.3">
      <c r="A2" s="18"/>
      <c r="B2" s="19"/>
      <c r="C2" s="20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21"/>
      <c r="R2" s="15"/>
      <c r="S2" s="15"/>
      <c r="T2" s="22"/>
      <c r="U2" s="15"/>
      <c r="V2" s="15"/>
      <c r="W2" s="15"/>
      <c r="X2" s="15"/>
      <c r="Y2" s="15"/>
      <c r="Z2" s="15"/>
      <c r="AA2" s="15"/>
      <c r="AB2" s="15"/>
      <c r="AC2" s="22"/>
      <c r="AD2" s="15"/>
      <c r="AE2" s="15"/>
      <c r="AF2" s="15"/>
      <c r="AG2" s="15"/>
      <c r="AH2" s="15"/>
      <c r="AI2" s="15"/>
      <c r="AJ2" s="21"/>
      <c r="AK2" s="22"/>
      <c r="AL2" s="12"/>
      <c r="AM2" s="15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2"/>
      <c r="BW2" s="12"/>
      <c r="BX2" s="12"/>
      <c r="BY2" s="12"/>
      <c r="BZ2" s="12"/>
      <c r="CA2" s="12"/>
      <c r="CB2" s="12"/>
      <c r="CC2" s="12"/>
      <c r="CD2" s="10"/>
      <c r="CE2" s="22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22"/>
      <c r="CS2" s="15"/>
      <c r="CT2" s="15"/>
      <c r="CU2" s="15"/>
      <c r="CV2" s="15"/>
      <c r="CW2" s="23"/>
      <c r="CX2" s="15"/>
      <c r="CY2" s="15"/>
      <c r="CZ2" s="15"/>
      <c r="DA2" s="15"/>
      <c r="DB2" s="22"/>
      <c r="DC2" s="15"/>
      <c r="DD2" s="15"/>
      <c r="DE2" s="15"/>
      <c r="DF2" s="15"/>
      <c r="DG2" s="23"/>
      <c r="DH2" s="15"/>
      <c r="DI2" s="15"/>
      <c r="DJ2" s="15"/>
      <c r="DK2" s="22"/>
      <c r="DL2" s="15"/>
      <c r="DM2" s="15"/>
      <c r="DN2" s="24"/>
      <c r="DO2" s="16"/>
      <c r="DP2" s="16"/>
      <c r="DQ2" s="16"/>
      <c r="DR2" s="16"/>
      <c r="DS2" s="15"/>
      <c r="DT2" s="15"/>
      <c r="DU2" s="15"/>
      <c r="DV2" s="15"/>
      <c r="DW2" s="15"/>
      <c r="DX2" s="22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25"/>
      <c r="EK2" s="26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25"/>
      <c r="FA2" s="26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2"/>
      <c r="FP2" s="22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2"/>
      <c r="GC2" s="14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2"/>
      <c r="GP2" s="14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2"/>
      <c r="HC2" s="14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22"/>
      <c r="HQ2" s="15"/>
      <c r="HR2" s="857"/>
      <c r="HS2" s="857"/>
      <c r="HT2" s="857"/>
      <c r="HU2" s="857"/>
      <c r="HV2" s="857"/>
      <c r="HW2" s="857"/>
      <c r="HX2" s="857"/>
      <c r="HY2" s="857"/>
      <c r="HZ2" s="857"/>
      <c r="IA2" s="857"/>
      <c r="IB2" s="857"/>
      <c r="IC2" s="857"/>
      <c r="ID2" s="12"/>
      <c r="IE2" s="22"/>
      <c r="IF2" s="15"/>
      <c r="IG2" s="858"/>
      <c r="IH2" s="858"/>
      <c r="II2" s="858"/>
      <c r="IJ2" s="858"/>
      <c r="IK2" s="858"/>
      <c r="IL2" s="858"/>
      <c r="IM2" s="858"/>
      <c r="IN2" s="858"/>
      <c r="IO2" s="858"/>
      <c r="IP2" s="858"/>
      <c r="IQ2" s="858"/>
      <c r="IR2" s="15"/>
      <c r="IS2" s="22"/>
      <c r="IT2" s="15"/>
      <c r="IU2" s="15"/>
      <c r="IV2" s="15"/>
      <c r="IW2" s="15"/>
      <c r="IX2" s="15"/>
      <c r="IY2" s="15"/>
      <c r="IZ2" s="15"/>
      <c r="JA2" s="15"/>
      <c r="JB2" s="27"/>
      <c r="JC2" s="15"/>
      <c r="JD2" s="27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22"/>
      <c r="JT2" s="28"/>
      <c r="JU2" s="877"/>
      <c r="JV2" s="877"/>
      <c r="JW2" s="877"/>
      <c r="JX2" s="877"/>
      <c r="JY2" s="877"/>
      <c r="JZ2" s="877"/>
      <c r="KA2" s="877"/>
      <c r="KB2" s="877"/>
      <c r="KC2" s="877"/>
      <c r="KD2" s="877"/>
      <c r="KE2" s="29"/>
      <c r="KF2" s="30"/>
      <c r="KG2" s="31"/>
      <c r="KH2" s="858"/>
      <c r="KI2" s="858"/>
      <c r="KJ2" s="858"/>
      <c r="KK2" s="858"/>
      <c r="KL2" s="858"/>
      <c r="KM2" s="858"/>
      <c r="KN2" s="858"/>
      <c r="KO2" s="858"/>
      <c r="KP2" s="858"/>
      <c r="KQ2" s="858"/>
      <c r="KR2" s="858"/>
      <c r="KS2" s="858"/>
      <c r="KT2" s="858"/>
      <c r="KU2" s="858"/>
      <c r="KV2" s="32"/>
      <c r="KW2" s="33"/>
      <c r="KX2" s="32"/>
      <c r="KY2" s="858"/>
      <c r="KZ2" s="858"/>
      <c r="LA2" s="858"/>
      <c r="LB2" s="858"/>
      <c r="LC2" s="858"/>
      <c r="LD2" s="858"/>
      <c r="LE2" s="858"/>
      <c r="LF2" s="858"/>
      <c r="LG2" s="858"/>
      <c r="LH2" s="858"/>
      <c r="LI2" s="858"/>
      <c r="LJ2" s="858"/>
      <c r="LK2" s="858"/>
      <c r="LL2" s="858"/>
      <c r="LM2" s="858"/>
      <c r="LN2" s="858"/>
      <c r="LO2" s="858"/>
      <c r="LP2" s="858"/>
      <c r="LQ2" s="858"/>
      <c r="LR2" s="858"/>
      <c r="LS2" s="858"/>
      <c r="LT2" s="858"/>
      <c r="LU2" s="34"/>
      <c r="LV2" s="35"/>
      <c r="LW2" s="36"/>
      <c r="LX2" s="858"/>
      <c r="LY2" s="858"/>
      <c r="LZ2" s="858"/>
      <c r="MA2" s="858"/>
      <c r="MB2" s="858"/>
      <c r="MC2" s="858"/>
      <c r="MD2" s="858"/>
      <c r="ME2" s="858"/>
      <c r="MF2" s="858"/>
      <c r="MG2" s="858"/>
      <c r="MH2" s="858"/>
      <c r="MI2" s="15"/>
      <c r="MJ2" s="11"/>
      <c r="MK2" s="10"/>
      <c r="ML2" s="858"/>
      <c r="MM2" s="858"/>
      <c r="MN2" s="858"/>
      <c r="MO2" s="10"/>
      <c r="MP2" s="11"/>
      <c r="MQ2" s="10"/>
      <c r="MR2" s="878"/>
      <c r="MS2" s="878"/>
      <c r="MT2" s="878"/>
      <c r="MU2" s="878"/>
      <c r="MV2" s="878"/>
      <c r="MW2" s="878"/>
      <c r="MX2" s="878"/>
      <c r="MY2" s="15"/>
      <c r="MZ2" s="11"/>
      <c r="NA2" s="10"/>
      <c r="NB2" s="873"/>
      <c r="NC2" s="873"/>
      <c r="ND2" s="873"/>
      <c r="NE2" s="873"/>
      <c r="NF2" s="873"/>
      <c r="NG2" s="873"/>
      <c r="NH2" s="15"/>
      <c r="NI2" s="11"/>
      <c r="NJ2" s="10"/>
    </row>
    <row r="3" spans="1:374" x14ac:dyDescent="0.3">
      <c r="A3" s="18"/>
      <c r="B3" s="37"/>
      <c r="C3" s="37"/>
      <c r="D3" s="37"/>
      <c r="E3" s="37"/>
      <c r="F3" s="874" t="s">
        <v>25</v>
      </c>
      <c r="G3" s="875"/>
      <c r="H3" s="874" t="s">
        <v>26</v>
      </c>
      <c r="I3" s="876"/>
      <c r="J3" s="875"/>
      <c r="K3" s="874" t="s">
        <v>27</v>
      </c>
      <c r="L3" s="876"/>
      <c r="M3" s="875"/>
      <c r="N3" s="874" t="s">
        <v>28</v>
      </c>
      <c r="O3" s="876"/>
      <c r="P3" s="875"/>
      <c r="Q3" s="874" t="s">
        <v>29</v>
      </c>
      <c r="R3" s="876"/>
      <c r="S3" s="38"/>
      <c r="T3" s="39"/>
      <c r="U3" s="40"/>
      <c r="V3" s="41"/>
      <c r="W3" s="41"/>
      <c r="X3" s="41"/>
      <c r="Y3" s="41"/>
      <c r="Z3" s="41"/>
      <c r="AA3" s="41"/>
      <c r="AB3" s="15"/>
      <c r="AC3" s="22"/>
      <c r="AD3" s="15"/>
      <c r="AE3" s="41"/>
      <c r="AF3" s="41"/>
      <c r="AG3" s="41"/>
      <c r="AH3" s="41"/>
      <c r="AI3" s="41"/>
      <c r="AJ3" s="42"/>
      <c r="AK3" s="22"/>
      <c r="AL3" s="15"/>
      <c r="AM3" s="43"/>
      <c r="AN3" s="44"/>
      <c r="AO3" s="45"/>
      <c r="AP3" s="44"/>
      <c r="AQ3" s="46"/>
      <c r="AR3" s="859" t="s">
        <v>30</v>
      </c>
      <c r="AS3" s="860"/>
      <c r="AT3" s="44"/>
      <c r="AU3" s="859" t="s">
        <v>31</v>
      </c>
      <c r="AV3" s="860"/>
      <c r="AW3" s="860"/>
      <c r="AX3" s="44"/>
      <c r="AY3" s="859" t="s">
        <v>32</v>
      </c>
      <c r="AZ3" s="860"/>
      <c r="BA3" s="860"/>
      <c r="BB3" s="44"/>
      <c r="BC3" s="859" t="s">
        <v>33</v>
      </c>
      <c r="BD3" s="860"/>
      <c r="BE3" s="860"/>
      <c r="BF3" s="44"/>
      <c r="BG3" s="859" t="s">
        <v>34</v>
      </c>
      <c r="BH3" s="860"/>
      <c r="BI3" s="860"/>
      <c r="BJ3" s="44"/>
      <c r="BK3" s="859" t="s">
        <v>35</v>
      </c>
      <c r="BL3" s="860"/>
      <c r="BM3" s="860"/>
      <c r="BN3" s="44"/>
      <c r="BO3" s="859" t="s">
        <v>36</v>
      </c>
      <c r="BP3" s="860"/>
      <c r="BQ3" s="860"/>
      <c r="BR3" s="44"/>
      <c r="BS3" s="859" t="s">
        <v>37</v>
      </c>
      <c r="BT3" s="860"/>
      <c r="BU3" s="860"/>
      <c r="BV3" s="860" t="s">
        <v>38</v>
      </c>
      <c r="BW3" s="860"/>
      <c r="BX3" s="860"/>
      <c r="BY3" s="859" t="s">
        <v>25</v>
      </c>
      <c r="BZ3" s="860"/>
      <c r="CA3" s="861"/>
      <c r="CB3" s="862" t="s">
        <v>39</v>
      </c>
      <c r="CC3" s="863"/>
      <c r="CD3" s="15"/>
      <c r="CE3" s="22"/>
      <c r="CF3" s="15"/>
      <c r="CG3" s="47"/>
      <c r="CH3" s="48"/>
      <c r="CI3" s="864" t="str">
        <f>F3</f>
        <v>2021 Fiscal Year As Accepted</v>
      </c>
      <c r="CJ3" s="865"/>
      <c r="CK3" s="865"/>
      <c r="CL3" s="866"/>
      <c r="CM3" s="864" t="str">
        <f>H3</f>
        <v>2021 Fiscal Year As Adjusted</v>
      </c>
      <c r="CN3" s="865"/>
      <c r="CO3" s="865"/>
      <c r="CP3" s="866"/>
      <c r="CQ3" s="21"/>
      <c r="CR3" s="22"/>
      <c r="CS3" s="15"/>
      <c r="CT3" s="44"/>
      <c r="CU3" s="49"/>
      <c r="CV3" s="864" t="str">
        <f>CI3</f>
        <v>2021 Fiscal Year As Accepted</v>
      </c>
      <c r="CW3" s="866"/>
      <c r="CX3" s="864" t="str">
        <f>CM3</f>
        <v>2021 Fiscal Year As Adjusted</v>
      </c>
      <c r="CY3" s="865"/>
      <c r="CZ3" s="866"/>
      <c r="DA3" s="15"/>
      <c r="DB3" s="22"/>
      <c r="DC3" s="15"/>
      <c r="DD3" s="50"/>
      <c r="DE3" s="51"/>
      <c r="DF3" s="864" t="str">
        <f>CV3</f>
        <v>2021 Fiscal Year As Accepted</v>
      </c>
      <c r="DG3" s="866"/>
      <c r="DH3" s="864" t="str">
        <f>CX3</f>
        <v>2021 Fiscal Year As Adjusted</v>
      </c>
      <c r="DI3" s="866"/>
      <c r="DJ3" s="15"/>
      <c r="DK3" s="22"/>
      <c r="DL3" s="15"/>
      <c r="DM3" s="44"/>
      <c r="DN3" s="52"/>
      <c r="DO3" s="860" t="str">
        <f>CV3</f>
        <v>2021 Fiscal Year As Accepted</v>
      </c>
      <c r="DP3" s="860"/>
      <c r="DQ3" s="860"/>
      <c r="DR3" s="860"/>
      <c r="DS3" s="859" t="str">
        <f>CX3</f>
        <v>2021 Fiscal Year As Adjusted</v>
      </c>
      <c r="DT3" s="860"/>
      <c r="DU3" s="860"/>
      <c r="DV3" s="861"/>
      <c r="DW3" s="15"/>
      <c r="DX3" s="53"/>
      <c r="DY3" s="15"/>
      <c r="DZ3" s="44"/>
      <c r="EA3" s="44"/>
      <c r="EB3" s="859" t="str">
        <f>DO3</f>
        <v>2021 Fiscal Year As Accepted</v>
      </c>
      <c r="EC3" s="860"/>
      <c r="ED3" s="860"/>
      <c r="EE3" s="861"/>
      <c r="EF3" s="859" t="str">
        <f>DS3</f>
        <v>2021 Fiscal Year As Adjusted</v>
      </c>
      <c r="EG3" s="860"/>
      <c r="EH3" s="860"/>
      <c r="EI3" s="861"/>
      <c r="EJ3" s="21"/>
      <c r="EK3" s="54"/>
      <c r="EL3" s="15"/>
      <c r="EM3" s="44"/>
      <c r="EN3" s="46"/>
      <c r="EO3" s="860" t="str">
        <f>EB3</f>
        <v>2021 Fiscal Year As Accepted</v>
      </c>
      <c r="EP3" s="860"/>
      <c r="EQ3" s="860"/>
      <c r="ER3" s="861"/>
      <c r="ES3" s="860" t="str">
        <f>EF3</f>
        <v>2021 Fiscal Year As Adjusted</v>
      </c>
      <c r="ET3" s="860"/>
      <c r="EU3" s="860"/>
      <c r="EV3" s="861"/>
      <c r="EW3" s="860" t="s">
        <v>40</v>
      </c>
      <c r="EX3" s="860"/>
      <c r="EY3" s="861"/>
      <c r="EZ3" s="21"/>
      <c r="FA3" s="54"/>
      <c r="FB3" s="15"/>
      <c r="FC3" s="44"/>
      <c r="FD3" s="44"/>
      <c r="FE3" s="44"/>
      <c r="FF3" s="869" t="str">
        <f>EB3</f>
        <v>2021 Fiscal Year As Accepted</v>
      </c>
      <c r="FG3" s="867"/>
      <c r="FH3" s="867"/>
      <c r="FI3" s="868"/>
      <c r="FJ3" s="869" t="str">
        <f>EF3</f>
        <v>2021 Fiscal Year As Adjusted</v>
      </c>
      <c r="FK3" s="867"/>
      <c r="FL3" s="867"/>
      <c r="FM3" s="867"/>
      <c r="FN3" s="868"/>
      <c r="FO3" s="12"/>
      <c r="FP3" s="14"/>
      <c r="FQ3" s="15"/>
      <c r="FR3" s="43"/>
      <c r="FS3" s="44"/>
      <c r="FT3" s="864" t="str">
        <f>FF3</f>
        <v>2021 Fiscal Year As Accepted</v>
      </c>
      <c r="FU3" s="865"/>
      <c r="FV3" s="865"/>
      <c r="FW3" s="866"/>
      <c r="FX3" s="864" t="str">
        <f>FJ3</f>
        <v>2021 Fiscal Year As Adjusted</v>
      </c>
      <c r="FY3" s="867"/>
      <c r="FZ3" s="867"/>
      <c r="GA3" s="868"/>
      <c r="GB3" s="21"/>
      <c r="GC3" s="55"/>
      <c r="GD3" s="15"/>
      <c r="GE3" s="43"/>
      <c r="GF3" s="44"/>
      <c r="GG3" s="864" t="str">
        <f>FT3</f>
        <v>2021 Fiscal Year As Accepted</v>
      </c>
      <c r="GH3" s="867"/>
      <c r="GI3" s="867"/>
      <c r="GJ3" s="868"/>
      <c r="GK3" s="864" t="str">
        <f>FX3</f>
        <v>2021 Fiscal Year As Adjusted</v>
      </c>
      <c r="GL3" s="865"/>
      <c r="GM3" s="865"/>
      <c r="GN3" s="865"/>
      <c r="GO3" s="21"/>
      <c r="GP3" s="55"/>
      <c r="GQ3" s="15"/>
      <c r="GR3" s="43"/>
      <c r="GS3" s="44"/>
      <c r="GT3" s="869" t="str">
        <f>FF3</f>
        <v>2021 Fiscal Year As Accepted</v>
      </c>
      <c r="GU3" s="867"/>
      <c r="GV3" s="867"/>
      <c r="GW3" s="868"/>
      <c r="GX3" s="864" t="str">
        <f>FJ3</f>
        <v>2021 Fiscal Year As Adjusted</v>
      </c>
      <c r="GY3" s="867"/>
      <c r="GZ3" s="867"/>
      <c r="HA3" s="868"/>
      <c r="HB3" s="21"/>
      <c r="HC3" s="55"/>
      <c r="HD3" s="15"/>
      <c r="HE3" s="44"/>
      <c r="HF3" s="44"/>
      <c r="HG3" s="870" t="str">
        <f>GT3</f>
        <v>2021 Fiscal Year As Accepted</v>
      </c>
      <c r="HH3" s="871"/>
      <c r="HI3" s="871"/>
      <c r="HJ3" s="872"/>
      <c r="HK3" s="870" t="str">
        <f>GX3</f>
        <v>2021 Fiscal Year As Adjusted</v>
      </c>
      <c r="HL3" s="871"/>
      <c r="HM3" s="871"/>
      <c r="HN3" s="872"/>
      <c r="HO3" s="15"/>
      <c r="HP3" s="22"/>
      <c r="HQ3" s="15"/>
      <c r="HR3" s="21"/>
      <c r="HS3" s="56"/>
      <c r="HT3" s="57"/>
      <c r="HU3" s="57"/>
      <c r="HV3" s="57"/>
      <c r="HW3" s="57"/>
      <c r="HX3" s="57"/>
      <c r="HY3" s="58"/>
      <c r="HZ3" s="57"/>
      <c r="IA3" s="57"/>
      <c r="IB3" s="57"/>
      <c r="IC3" s="57"/>
      <c r="ID3" s="59"/>
      <c r="IE3" s="22"/>
      <c r="IF3" s="59"/>
      <c r="IG3" s="60"/>
      <c r="IH3" s="61"/>
      <c r="II3" s="61"/>
      <c r="IJ3" s="862" t="s">
        <v>41</v>
      </c>
      <c r="IK3" s="879"/>
      <c r="IL3" s="862" t="s">
        <v>42</v>
      </c>
      <c r="IM3" s="879"/>
      <c r="IN3" s="862" t="s">
        <v>43</v>
      </c>
      <c r="IO3" s="879"/>
      <c r="IP3" s="862" t="s">
        <v>44</v>
      </c>
      <c r="IQ3" s="863"/>
      <c r="IR3" s="32"/>
      <c r="IS3" s="33"/>
      <c r="IT3" s="32"/>
      <c r="IU3" s="44"/>
      <c r="IV3" s="61"/>
      <c r="IW3" s="61"/>
      <c r="IX3" s="61"/>
      <c r="IY3" s="862" t="s">
        <v>45</v>
      </c>
      <c r="IZ3" s="879"/>
      <c r="JA3" s="862" t="s">
        <v>46</v>
      </c>
      <c r="JB3" s="879"/>
      <c r="JC3" s="862" t="s">
        <v>47</v>
      </c>
      <c r="JD3" s="879"/>
      <c r="JE3" s="862" t="s">
        <v>48</v>
      </c>
      <c r="JF3" s="879"/>
      <c r="JG3" s="862" t="s">
        <v>49</v>
      </c>
      <c r="JH3" s="879"/>
      <c r="JI3" s="862" t="s">
        <v>50</v>
      </c>
      <c r="JJ3" s="879"/>
      <c r="JK3" s="862" t="s">
        <v>51</v>
      </c>
      <c r="JL3" s="879"/>
      <c r="JM3" s="862" t="s">
        <v>52</v>
      </c>
      <c r="JN3" s="879"/>
      <c r="JO3" s="862" t="s">
        <v>53</v>
      </c>
      <c r="JP3" s="863"/>
      <c r="JQ3" s="863"/>
      <c r="JR3" s="59"/>
      <c r="JS3" s="62"/>
      <c r="JT3" s="28"/>
      <c r="JU3" s="63"/>
      <c r="JV3" s="64"/>
      <c r="JW3" s="64"/>
      <c r="JX3" s="64"/>
      <c r="JY3" s="64"/>
      <c r="JZ3" s="64"/>
      <c r="KA3" s="64"/>
      <c r="KB3" s="64"/>
      <c r="KC3" s="64"/>
      <c r="KD3" s="64"/>
      <c r="KE3" s="32"/>
      <c r="KF3" s="33"/>
      <c r="KG3" s="65"/>
      <c r="KH3" s="66"/>
      <c r="KI3" s="61"/>
      <c r="KJ3" s="61"/>
      <c r="KK3" s="67"/>
      <c r="KL3" s="862" t="s">
        <v>41</v>
      </c>
      <c r="KM3" s="879"/>
      <c r="KN3" s="862" t="s">
        <v>42</v>
      </c>
      <c r="KO3" s="879"/>
      <c r="KP3" s="862" t="s">
        <v>54</v>
      </c>
      <c r="KQ3" s="879"/>
      <c r="KR3" s="862" t="s">
        <v>55</v>
      </c>
      <c r="KS3" s="879"/>
      <c r="KT3" s="862" t="s">
        <v>44</v>
      </c>
      <c r="KU3" s="863"/>
      <c r="KV3" s="65"/>
      <c r="KW3" s="68"/>
      <c r="KX3" s="65"/>
      <c r="KY3" s="69"/>
      <c r="KZ3" s="61"/>
      <c r="LA3" s="61"/>
      <c r="LB3" s="61"/>
      <c r="LC3" s="862" t="s">
        <v>45</v>
      </c>
      <c r="LD3" s="879"/>
      <c r="LE3" s="862" t="s">
        <v>56</v>
      </c>
      <c r="LF3" s="879"/>
      <c r="LG3" s="862" t="s">
        <v>47</v>
      </c>
      <c r="LH3" s="879"/>
      <c r="LI3" s="862" t="s">
        <v>48</v>
      </c>
      <c r="LJ3" s="879"/>
      <c r="LK3" s="862" t="s">
        <v>49</v>
      </c>
      <c r="LL3" s="879"/>
      <c r="LM3" s="862" t="s">
        <v>50</v>
      </c>
      <c r="LN3" s="879"/>
      <c r="LO3" s="862" t="s">
        <v>51</v>
      </c>
      <c r="LP3" s="879"/>
      <c r="LQ3" s="862" t="s">
        <v>52</v>
      </c>
      <c r="LR3" s="879"/>
      <c r="LS3" s="862" t="s">
        <v>57</v>
      </c>
      <c r="LT3" s="863"/>
      <c r="LU3" s="28"/>
      <c r="LV3" s="70"/>
      <c r="LW3" s="15"/>
      <c r="LX3" s="44"/>
      <c r="LY3" s="71"/>
      <c r="LZ3" s="862" t="s">
        <v>44</v>
      </c>
      <c r="MA3" s="863"/>
      <c r="MB3" s="879"/>
      <c r="MC3" s="862" t="s">
        <v>58</v>
      </c>
      <c r="MD3" s="863"/>
      <c r="ME3" s="879"/>
      <c r="MF3" s="862" t="s">
        <v>59</v>
      </c>
      <c r="MG3" s="863"/>
      <c r="MH3" s="879"/>
      <c r="MI3" s="15"/>
      <c r="MJ3" s="14"/>
      <c r="MK3" s="12"/>
      <c r="ML3" s="72"/>
      <c r="MM3" s="72"/>
      <c r="MN3" s="72"/>
      <c r="MO3" s="12"/>
      <c r="MP3" s="14"/>
      <c r="MQ3" s="12"/>
      <c r="MR3" s="73"/>
      <c r="MS3" s="73"/>
      <c r="MT3" s="41"/>
      <c r="MU3" s="41"/>
      <c r="MV3" s="41"/>
      <c r="MW3" s="41"/>
      <c r="MX3" s="41"/>
      <c r="MY3" s="15"/>
      <c r="MZ3" s="14"/>
      <c r="NA3" s="12"/>
      <c r="NB3" s="73"/>
      <c r="NC3" s="41"/>
      <c r="ND3" s="41"/>
      <c r="NE3" s="41"/>
      <c r="NF3" s="41"/>
      <c r="NG3" s="41"/>
      <c r="NH3" s="15"/>
      <c r="NI3" s="14"/>
      <c r="NJ3" s="12"/>
    </row>
    <row r="4" spans="1:374" ht="82.5" x14ac:dyDescent="0.3">
      <c r="A4" s="74"/>
      <c r="B4" s="75"/>
      <c r="C4" s="76"/>
      <c r="D4" s="76"/>
      <c r="E4" s="76"/>
      <c r="F4" s="77" t="s">
        <v>60</v>
      </c>
      <c r="G4" s="78" t="s">
        <v>61</v>
      </c>
      <c r="H4" s="77" t="s">
        <v>60</v>
      </c>
      <c r="I4" s="79" t="s">
        <v>61</v>
      </c>
      <c r="J4" s="78" t="s">
        <v>62</v>
      </c>
      <c r="K4" s="77" t="s">
        <v>60</v>
      </c>
      <c r="L4" s="79" t="s">
        <v>61</v>
      </c>
      <c r="M4" s="78" t="s">
        <v>63</v>
      </c>
      <c r="N4" s="77" t="s">
        <v>60</v>
      </c>
      <c r="O4" s="79" t="s">
        <v>61</v>
      </c>
      <c r="P4" s="78" t="s">
        <v>64</v>
      </c>
      <c r="Q4" s="80" t="s">
        <v>65</v>
      </c>
      <c r="R4" s="79" t="s">
        <v>66</v>
      </c>
      <c r="S4" s="59"/>
      <c r="T4" s="81"/>
      <c r="U4" s="82"/>
      <c r="V4" s="83"/>
      <c r="W4" s="83"/>
      <c r="X4" s="84" t="s">
        <v>67</v>
      </c>
      <c r="Y4" s="84" t="s">
        <v>68</v>
      </c>
      <c r="Z4" s="84" t="s">
        <v>69</v>
      </c>
      <c r="AA4" s="84" t="s">
        <v>70</v>
      </c>
      <c r="AB4" s="85"/>
      <c r="AC4" s="86"/>
      <c r="AD4" s="74"/>
      <c r="AE4" s="76"/>
      <c r="AF4" s="76"/>
      <c r="AG4" s="75" t="str">
        <f>D14</f>
        <v>Direct Labour</v>
      </c>
      <c r="AH4" s="75" t="str">
        <f>D15</f>
        <v>Collector Labour</v>
      </c>
      <c r="AI4" s="75" t="str">
        <f>D16</f>
        <v>Overhead Labour</v>
      </c>
      <c r="AJ4" s="82"/>
      <c r="AK4" s="81"/>
      <c r="AL4" s="74"/>
      <c r="AM4" s="84"/>
      <c r="AN4" s="87"/>
      <c r="AO4" s="87"/>
      <c r="AP4" s="87"/>
      <c r="AQ4" s="87"/>
      <c r="AR4" s="88" t="s">
        <v>60</v>
      </c>
      <c r="AS4" s="89" t="s">
        <v>71</v>
      </c>
      <c r="AT4" s="84"/>
      <c r="AU4" s="88" t="s">
        <v>60</v>
      </c>
      <c r="AV4" s="89" t="s">
        <v>71</v>
      </c>
      <c r="AW4" s="89" t="s">
        <v>72</v>
      </c>
      <c r="AX4" s="84"/>
      <c r="AY4" s="88" t="s">
        <v>60</v>
      </c>
      <c r="AZ4" s="89" t="s">
        <v>71</v>
      </c>
      <c r="BA4" s="89" t="s">
        <v>72</v>
      </c>
      <c r="BB4" s="84"/>
      <c r="BC4" s="88" t="s">
        <v>60</v>
      </c>
      <c r="BD4" s="89" t="s">
        <v>71</v>
      </c>
      <c r="BE4" s="89" t="s">
        <v>72</v>
      </c>
      <c r="BF4" s="84"/>
      <c r="BG4" s="88" t="s">
        <v>60</v>
      </c>
      <c r="BH4" s="89" t="s">
        <v>71</v>
      </c>
      <c r="BI4" s="89" t="s">
        <v>72</v>
      </c>
      <c r="BJ4" s="84"/>
      <c r="BK4" s="88" t="s">
        <v>60</v>
      </c>
      <c r="BL4" s="89" t="s">
        <v>71</v>
      </c>
      <c r="BM4" s="89" t="s">
        <v>72</v>
      </c>
      <c r="BN4" s="84"/>
      <c r="BO4" s="88" t="s">
        <v>60</v>
      </c>
      <c r="BP4" s="89" t="s">
        <v>71</v>
      </c>
      <c r="BQ4" s="89" t="s">
        <v>72</v>
      </c>
      <c r="BR4" s="84"/>
      <c r="BS4" s="88" t="s">
        <v>60</v>
      </c>
      <c r="BT4" s="89" t="s">
        <v>71</v>
      </c>
      <c r="BU4" s="89" t="s">
        <v>73</v>
      </c>
      <c r="BV4" s="88" t="s">
        <v>60</v>
      </c>
      <c r="BW4" s="89" t="s">
        <v>71</v>
      </c>
      <c r="BX4" s="89" t="s">
        <v>73</v>
      </c>
      <c r="BY4" s="88" t="s">
        <v>60</v>
      </c>
      <c r="BZ4" s="89" t="s">
        <v>71</v>
      </c>
      <c r="CA4" s="89" t="s">
        <v>73</v>
      </c>
      <c r="CB4" s="90" t="s">
        <v>74</v>
      </c>
      <c r="CC4" s="89" t="s">
        <v>75</v>
      </c>
      <c r="CD4" s="74"/>
      <c r="CE4" s="86"/>
      <c r="CF4" s="74"/>
      <c r="CG4" s="91"/>
      <c r="CH4" s="92"/>
      <c r="CI4" s="93" t="s">
        <v>76</v>
      </c>
      <c r="CJ4" s="94" t="s">
        <v>77</v>
      </c>
      <c r="CK4" s="75" t="s">
        <v>78</v>
      </c>
      <c r="CL4" s="95" t="s">
        <v>70</v>
      </c>
      <c r="CM4" s="93" t="s">
        <v>76</v>
      </c>
      <c r="CN4" s="94" t="s">
        <v>77</v>
      </c>
      <c r="CO4" s="75" t="s">
        <v>78</v>
      </c>
      <c r="CP4" s="95" t="s">
        <v>70</v>
      </c>
      <c r="CQ4" s="96"/>
      <c r="CR4" s="86"/>
      <c r="CS4" s="74"/>
      <c r="CT4" s="75"/>
      <c r="CU4" s="94" t="s">
        <v>79</v>
      </c>
      <c r="CV4" s="93" t="s">
        <v>80</v>
      </c>
      <c r="CW4" s="97" t="s">
        <v>81</v>
      </c>
      <c r="CX4" s="93" t="s">
        <v>80</v>
      </c>
      <c r="CY4" s="98" t="s">
        <v>81</v>
      </c>
      <c r="CZ4" s="99" t="s">
        <v>82</v>
      </c>
      <c r="DA4" s="74"/>
      <c r="DB4" s="86"/>
      <c r="DC4" s="74"/>
      <c r="DD4" s="75"/>
      <c r="DE4" s="94" t="s">
        <v>79</v>
      </c>
      <c r="DF4" s="93" t="s">
        <v>80</v>
      </c>
      <c r="DG4" s="97" t="s">
        <v>81</v>
      </c>
      <c r="DH4" s="93" t="s">
        <v>80</v>
      </c>
      <c r="DI4" s="97" t="s">
        <v>81</v>
      </c>
      <c r="DJ4" s="74"/>
      <c r="DK4" s="86"/>
      <c r="DL4" s="74"/>
      <c r="DM4" s="75"/>
      <c r="DN4" s="100"/>
      <c r="DO4" s="75" t="s">
        <v>67</v>
      </c>
      <c r="DP4" s="75" t="s">
        <v>68</v>
      </c>
      <c r="DQ4" s="75" t="s">
        <v>69</v>
      </c>
      <c r="DR4" s="101" t="s">
        <v>70</v>
      </c>
      <c r="DS4" s="93" t="s">
        <v>67</v>
      </c>
      <c r="DT4" s="75" t="s">
        <v>68</v>
      </c>
      <c r="DU4" s="75" t="s">
        <v>69</v>
      </c>
      <c r="DV4" s="102" t="s">
        <v>70</v>
      </c>
      <c r="DW4" s="103"/>
      <c r="DX4" s="86"/>
      <c r="DY4" s="74"/>
      <c r="DZ4" s="76"/>
      <c r="EA4" s="76"/>
      <c r="EB4" s="104" t="s">
        <v>67</v>
      </c>
      <c r="EC4" s="105" t="s">
        <v>68</v>
      </c>
      <c r="ED4" s="105" t="s">
        <v>69</v>
      </c>
      <c r="EE4" s="106" t="s">
        <v>70</v>
      </c>
      <c r="EF4" s="104" t="s">
        <v>67</v>
      </c>
      <c r="EG4" s="105" t="s">
        <v>68</v>
      </c>
      <c r="EH4" s="105" t="s">
        <v>69</v>
      </c>
      <c r="EI4" s="106" t="s">
        <v>70</v>
      </c>
      <c r="EJ4" s="107"/>
      <c r="EK4" s="108"/>
      <c r="EL4" s="74"/>
      <c r="EM4" s="76"/>
      <c r="EN4" s="109"/>
      <c r="EO4" s="105" t="s">
        <v>67</v>
      </c>
      <c r="EP4" s="105" t="s">
        <v>68</v>
      </c>
      <c r="EQ4" s="105" t="s">
        <v>69</v>
      </c>
      <c r="ER4" s="106" t="s">
        <v>70</v>
      </c>
      <c r="ES4" s="105" t="s">
        <v>67</v>
      </c>
      <c r="ET4" s="105" t="s">
        <v>68</v>
      </c>
      <c r="EU4" s="105" t="s">
        <v>69</v>
      </c>
      <c r="EV4" s="106" t="s">
        <v>70</v>
      </c>
      <c r="EW4" s="110" t="s">
        <v>83</v>
      </c>
      <c r="EX4" s="110" t="s">
        <v>84</v>
      </c>
      <c r="EY4" s="111" t="s">
        <v>85</v>
      </c>
      <c r="EZ4" s="107"/>
      <c r="FA4" s="108"/>
      <c r="FB4" s="74"/>
      <c r="FC4" s="87"/>
      <c r="FD4" s="87"/>
      <c r="FE4" s="112"/>
      <c r="FF4" s="93" t="s">
        <v>67</v>
      </c>
      <c r="FG4" s="75" t="s">
        <v>68</v>
      </c>
      <c r="FH4" s="75" t="s">
        <v>69</v>
      </c>
      <c r="FI4" s="113" t="s">
        <v>70</v>
      </c>
      <c r="FJ4" s="93" t="str">
        <f>FF4</f>
        <v>Small</v>
      </c>
      <c r="FK4" s="75" t="s">
        <v>68</v>
      </c>
      <c r="FL4" s="75" t="str">
        <f>FH4</f>
        <v>Large</v>
      </c>
      <c r="FM4" s="75" t="s">
        <v>70</v>
      </c>
      <c r="FN4" s="95" t="s">
        <v>86</v>
      </c>
      <c r="FO4" s="114"/>
      <c r="FP4" s="115"/>
      <c r="FQ4" s="74"/>
      <c r="FR4" s="84"/>
      <c r="FS4" s="116"/>
      <c r="FT4" s="75" t="s">
        <v>67</v>
      </c>
      <c r="FU4" s="75" t="s">
        <v>68</v>
      </c>
      <c r="FV4" s="75" t="s">
        <v>69</v>
      </c>
      <c r="FW4" s="113" t="s">
        <v>87</v>
      </c>
      <c r="FX4" s="75" t="s">
        <v>67</v>
      </c>
      <c r="FY4" s="75" t="s">
        <v>68</v>
      </c>
      <c r="FZ4" s="75" t="s">
        <v>69</v>
      </c>
      <c r="GA4" s="113" t="s">
        <v>87</v>
      </c>
      <c r="GB4" s="117"/>
      <c r="GC4" s="118"/>
      <c r="GD4" s="74"/>
      <c r="GE4" s="84"/>
      <c r="GF4" s="116"/>
      <c r="GG4" s="75" t="s">
        <v>67</v>
      </c>
      <c r="GH4" s="75" t="s">
        <v>68</v>
      </c>
      <c r="GI4" s="75" t="s">
        <v>69</v>
      </c>
      <c r="GJ4" s="113" t="s">
        <v>87</v>
      </c>
      <c r="GK4" s="75" t="s">
        <v>67</v>
      </c>
      <c r="GL4" s="75" t="s">
        <v>68</v>
      </c>
      <c r="GM4" s="75" t="s">
        <v>69</v>
      </c>
      <c r="GN4" s="113" t="s">
        <v>87</v>
      </c>
      <c r="GO4" s="117"/>
      <c r="GP4" s="118"/>
      <c r="GQ4" s="74"/>
      <c r="GR4" s="84"/>
      <c r="GS4" s="116"/>
      <c r="GT4" s="75" t="s">
        <v>67</v>
      </c>
      <c r="GU4" s="75" t="s">
        <v>68</v>
      </c>
      <c r="GV4" s="75" t="s">
        <v>69</v>
      </c>
      <c r="GW4" s="113" t="s">
        <v>87</v>
      </c>
      <c r="GX4" s="93" t="s">
        <v>67</v>
      </c>
      <c r="GY4" s="75" t="s">
        <v>68</v>
      </c>
      <c r="GZ4" s="75" t="s">
        <v>69</v>
      </c>
      <c r="HA4" s="113" t="s">
        <v>87</v>
      </c>
      <c r="HB4" s="117"/>
      <c r="HC4" s="118"/>
      <c r="HD4" s="74"/>
      <c r="HE4" s="84"/>
      <c r="HF4" s="112"/>
      <c r="HG4" s="93" t="s">
        <v>67</v>
      </c>
      <c r="HH4" s="75" t="s">
        <v>68</v>
      </c>
      <c r="HI4" s="75" t="s">
        <v>69</v>
      </c>
      <c r="HJ4" s="113" t="s">
        <v>70</v>
      </c>
      <c r="HK4" s="93" t="s">
        <v>67</v>
      </c>
      <c r="HL4" s="75" t="s">
        <v>68</v>
      </c>
      <c r="HM4" s="75" t="s">
        <v>69</v>
      </c>
      <c r="HN4" s="113" t="s">
        <v>70</v>
      </c>
      <c r="HO4" s="74"/>
      <c r="HP4" s="86"/>
      <c r="HQ4" s="74"/>
      <c r="HR4" s="74"/>
      <c r="HS4" s="119"/>
      <c r="HT4" s="89" t="s">
        <v>88</v>
      </c>
      <c r="HU4" s="89" t="s">
        <v>89</v>
      </c>
      <c r="HV4" s="89" t="s">
        <v>90</v>
      </c>
      <c r="HW4" s="120" t="s">
        <v>91</v>
      </c>
      <c r="HX4" s="121" t="s">
        <v>92</v>
      </c>
      <c r="HY4" s="121" t="s">
        <v>93</v>
      </c>
      <c r="HZ4" s="121" t="s">
        <v>94</v>
      </c>
      <c r="IA4" s="121" t="s">
        <v>95</v>
      </c>
      <c r="IB4" s="121" t="s">
        <v>96</v>
      </c>
      <c r="IC4" s="121" t="s">
        <v>97</v>
      </c>
      <c r="ID4" s="65"/>
      <c r="IE4" s="115"/>
      <c r="IF4" s="65"/>
      <c r="IG4" s="89"/>
      <c r="IH4" s="122" t="s">
        <v>88</v>
      </c>
      <c r="II4" s="123" t="str">
        <f>HZ4</f>
        <v>Volume Ratio</v>
      </c>
      <c r="IJ4" s="124" t="s">
        <v>98</v>
      </c>
      <c r="IK4" s="99" t="s">
        <v>99</v>
      </c>
      <c r="IL4" s="124" t="str">
        <f>JK4</f>
        <v>Study System</v>
      </c>
      <c r="IM4" s="99" t="s">
        <v>100</v>
      </c>
      <c r="IN4" s="124" t="str">
        <f>IL4</f>
        <v>Study System</v>
      </c>
      <c r="IO4" s="99" t="s">
        <v>100</v>
      </c>
      <c r="IP4" s="124" t="s">
        <v>101</v>
      </c>
      <c r="IQ4" s="125" t="s">
        <v>102</v>
      </c>
      <c r="IR4" s="126"/>
      <c r="IS4" s="127"/>
      <c r="IT4" s="126"/>
      <c r="IU4" s="100"/>
      <c r="IV4" s="122" t="s">
        <v>88</v>
      </c>
      <c r="IW4" s="123" t="s">
        <v>93</v>
      </c>
      <c r="IX4" s="123" t="s">
        <v>94</v>
      </c>
      <c r="IY4" s="94" t="str">
        <f>IJ4</f>
        <v>Study System</v>
      </c>
      <c r="IZ4" s="99" t="s">
        <v>103</v>
      </c>
      <c r="JA4" s="124" t="str">
        <f>IY4</f>
        <v>Study System</v>
      </c>
      <c r="JB4" s="99" t="s">
        <v>104</v>
      </c>
      <c r="JC4" s="124" t="str">
        <f>IY4</f>
        <v>Study System</v>
      </c>
      <c r="JD4" s="99" t="s">
        <v>105</v>
      </c>
      <c r="JE4" s="124" t="str">
        <f>JC4</f>
        <v>Study System</v>
      </c>
      <c r="JF4" s="99" t="s">
        <v>106</v>
      </c>
      <c r="JG4" s="124" t="str">
        <f>JE4</f>
        <v>Study System</v>
      </c>
      <c r="JH4" s="99" t="s">
        <v>107</v>
      </c>
      <c r="JI4" s="124" t="str">
        <f>JG4</f>
        <v>Study System</v>
      </c>
      <c r="JJ4" s="99" t="s">
        <v>108</v>
      </c>
      <c r="JK4" s="124" t="str">
        <f>JE4</f>
        <v>Study System</v>
      </c>
      <c r="JL4" s="99" t="s">
        <v>109</v>
      </c>
      <c r="JM4" s="124" t="str">
        <f>JK4</f>
        <v>Study System</v>
      </c>
      <c r="JN4" s="99" t="s">
        <v>110</v>
      </c>
      <c r="JO4" s="124" t="s">
        <v>111</v>
      </c>
      <c r="JP4" s="125" t="s">
        <v>112</v>
      </c>
      <c r="JQ4" s="125" t="s">
        <v>113</v>
      </c>
      <c r="JR4" s="126"/>
      <c r="JS4" s="127"/>
      <c r="JT4" s="128"/>
      <c r="JU4" s="129"/>
      <c r="JV4" s="79" t="s">
        <v>88</v>
      </c>
      <c r="JW4" s="130" t="s">
        <v>114</v>
      </c>
      <c r="JX4" s="130" t="s">
        <v>115</v>
      </c>
      <c r="JY4" s="130" t="s">
        <v>116</v>
      </c>
      <c r="JZ4" s="130" t="s">
        <v>117</v>
      </c>
      <c r="KA4" s="130" t="s">
        <v>93</v>
      </c>
      <c r="KB4" s="130" t="s">
        <v>94</v>
      </c>
      <c r="KC4" s="79" t="s">
        <v>118</v>
      </c>
      <c r="KD4" s="130" t="s">
        <v>119</v>
      </c>
      <c r="KE4" s="65"/>
      <c r="KF4" s="68"/>
      <c r="KG4" s="131"/>
      <c r="KH4" s="89"/>
      <c r="KI4" s="90" t="s">
        <v>88</v>
      </c>
      <c r="KJ4" s="123" t="str">
        <f>KD4</f>
        <v>FY Quarter</v>
      </c>
      <c r="KK4" s="123" t="str">
        <f>KC4</f>
        <v>Total System Ratio</v>
      </c>
      <c r="KL4" s="124" t="s">
        <v>27</v>
      </c>
      <c r="KM4" s="99" t="s">
        <v>120</v>
      </c>
      <c r="KN4" s="124" t="s">
        <v>27</v>
      </c>
      <c r="KO4" s="99" t="str">
        <f>LP4</f>
        <v>Target Year</v>
      </c>
      <c r="KP4" s="124" t="str">
        <f>KN4</f>
        <v>Total System</v>
      </c>
      <c r="KQ4" s="99" t="str">
        <f>KO4</f>
        <v>Target Year</v>
      </c>
      <c r="KR4" s="125" t="s">
        <v>27</v>
      </c>
      <c r="KS4" s="125" t="s">
        <v>120</v>
      </c>
      <c r="KT4" s="124" t="s">
        <v>121</v>
      </c>
      <c r="KU4" s="125" t="s">
        <v>122</v>
      </c>
      <c r="KV4" s="131"/>
      <c r="KW4" s="132"/>
      <c r="KX4" s="131"/>
      <c r="KY4" s="100"/>
      <c r="KZ4" s="122" t="s">
        <v>123</v>
      </c>
      <c r="LA4" s="133" t="s">
        <v>93</v>
      </c>
      <c r="LB4" s="123" t="s">
        <v>94</v>
      </c>
      <c r="LC4" s="124" t="s">
        <v>124</v>
      </c>
      <c r="LD4" s="99" t="s">
        <v>120</v>
      </c>
      <c r="LE4" s="124" t="s">
        <v>124</v>
      </c>
      <c r="LF4" s="99" t="str">
        <f>LD4</f>
        <v>Target Year</v>
      </c>
      <c r="LG4" s="124" t="s">
        <v>124</v>
      </c>
      <c r="LH4" s="99" t="str">
        <f>LF4</f>
        <v>Target Year</v>
      </c>
      <c r="LI4" s="124" t="s">
        <v>124</v>
      </c>
      <c r="LJ4" s="99" t="str">
        <f>LH4</f>
        <v>Target Year</v>
      </c>
      <c r="LK4" s="124" t="s">
        <v>125</v>
      </c>
      <c r="LL4" s="99" t="str">
        <f>LH4</f>
        <v>Target Year</v>
      </c>
      <c r="LM4" s="124" t="s">
        <v>125</v>
      </c>
      <c r="LN4" s="99" t="str">
        <f>LJ4</f>
        <v>Target Year</v>
      </c>
      <c r="LO4" s="124" t="s">
        <v>125</v>
      </c>
      <c r="LP4" s="99" t="str">
        <f>LJ4</f>
        <v>Target Year</v>
      </c>
      <c r="LQ4" s="124" t="s">
        <v>125</v>
      </c>
      <c r="LR4" s="99" t="str">
        <f>LP4</f>
        <v>Target Year</v>
      </c>
      <c r="LS4" s="124" t="s">
        <v>27</v>
      </c>
      <c r="LT4" s="125" t="s">
        <v>271</v>
      </c>
      <c r="LU4" s="134"/>
      <c r="LV4" s="135"/>
      <c r="LW4" s="82"/>
      <c r="LX4" s="100"/>
      <c r="LY4" s="94" t="s">
        <v>88</v>
      </c>
      <c r="LZ4" s="124" t="s">
        <v>98</v>
      </c>
      <c r="MA4" s="94" t="s">
        <v>27</v>
      </c>
      <c r="MB4" s="99" t="s">
        <v>120</v>
      </c>
      <c r="MC4" s="124" t="s">
        <v>98</v>
      </c>
      <c r="MD4" s="94" t="s">
        <v>27</v>
      </c>
      <c r="ME4" s="99" t="s">
        <v>120</v>
      </c>
      <c r="MF4" s="124" t="s">
        <v>98</v>
      </c>
      <c r="MG4" s="94" t="s">
        <v>27</v>
      </c>
      <c r="MH4" s="99" t="s">
        <v>120</v>
      </c>
      <c r="MI4" s="74"/>
      <c r="MJ4" s="86"/>
      <c r="MK4" s="74"/>
      <c r="ML4" s="94"/>
      <c r="MM4" s="94" t="s">
        <v>126</v>
      </c>
      <c r="MN4" s="94" t="s">
        <v>127</v>
      </c>
      <c r="MO4" s="74"/>
      <c r="MP4" s="86"/>
      <c r="MQ4" s="74"/>
      <c r="MR4" s="75"/>
      <c r="MS4" s="76"/>
      <c r="MT4" s="880" t="s">
        <v>128</v>
      </c>
      <c r="MU4" s="880"/>
      <c r="MV4" s="136"/>
      <c r="MW4" s="881" t="s">
        <v>129</v>
      </c>
      <c r="MX4" s="880"/>
      <c r="MY4" s="74"/>
      <c r="MZ4" s="86"/>
      <c r="NA4" s="74"/>
      <c r="NB4" s="75"/>
      <c r="NC4" s="137"/>
      <c r="ND4" s="136" t="s">
        <v>438</v>
      </c>
      <c r="NE4" s="137" t="s">
        <v>130</v>
      </c>
      <c r="NF4" s="136" t="s">
        <v>131</v>
      </c>
      <c r="NG4" s="136" t="s">
        <v>131</v>
      </c>
      <c r="NH4" s="74"/>
      <c r="NI4" s="86"/>
      <c r="NJ4" s="74"/>
    </row>
    <row r="5" spans="1:374" ht="49.5" x14ac:dyDescent="0.3">
      <c r="A5" s="138"/>
      <c r="B5" s="139" t="s">
        <v>132</v>
      </c>
      <c r="C5" s="140"/>
      <c r="D5" s="141"/>
      <c r="E5" s="142"/>
      <c r="F5" s="143" t="s">
        <v>133</v>
      </c>
      <c r="G5" s="144" t="s">
        <v>134</v>
      </c>
      <c r="H5" s="145" t="s">
        <v>135</v>
      </c>
      <c r="I5" s="139" t="s">
        <v>136</v>
      </c>
      <c r="J5" s="144" t="s">
        <v>137</v>
      </c>
      <c r="K5" s="143" t="s">
        <v>138</v>
      </c>
      <c r="L5" s="146" t="s">
        <v>139</v>
      </c>
      <c r="M5" s="144" t="s">
        <v>140</v>
      </c>
      <c r="N5" s="143" t="s">
        <v>141</v>
      </c>
      <c r="O5" s="146" t="s">
        <v>142</v>
      </c>
      <c r="P5" s="144" t="s">
        <v>143</v>
      </c>
      <c r="Q5" s="147" t="s">
        <v>144</v>
      </c>
      <c r="R5" s="139" t="s">
        <v>145</v>
      </c>
      <c r="S5" s="148"/>
      <c r="T5" s="149"/>
      <c r="U5" s="138"/>
      <c r="V5" s="131" t="s">
        <v>132</v>
      </c>
      <c r="W5" s="150" t="s">
        <v>133</v>
      </c>
      <c r="X5" s="131" t="s">
        <v>134</v>
      </c>
      <c r="Y5" s="151" t="s">
        <v>135</v>
      </c>
      <c r="Z5" s="131" t="s">
        <v>136</v>
      </c>
      <c r="AA5" s="131" t="s">
        <v>137</v>
      </c>
      <c r="AB5" s="131"/>
      <c r="AC5" s="149"/>
      <c r="AD5" s="138"/>
      <c r="AE5" s="131" t="s">
        <v>132</v>
      </c>
      <c r="AF5" s="150" t="s">
        <v>133</v>
      </c>
      <c r="AG5" s="131" t="s">
        <v>134</v>
      </c>
      <c r="AH5" s="151" t="s">
        <v>135</v>
      </c>
      <c r="AI5" s="131" t="s">
        <v>136</v>
      </c>
      <c r="AJ5" s="138"/>
      <c r="AK5" s="152"/>
      <c r="AL5" s="138"/>
      <c r="AM5" s="131" t="s">
        <v>132</v>
      </c>
      <c r="AN5" s="103"/>
      <c r="AO5" s="138"/>
      <c r="AP5" s="138"/>
      <c r="AQ5" s="153"/>
      <c r="AR5" s="131" t="s">
        <v>133</v>
      </c>
      <c r="AS5" s="131" t="s">
        <v>134</v>
      </c>
      <c r="AT5" s="131"/>
      <c r="AU5" s="131">
        <v>0</v>
      </c>
      <c r="AV5" s="131" t="s">
        <v>134</v>
      </c>
      <c r="AW5" s="131" t="s">
        <v>146</v>
      </c>
      <c r="AX5" s="131"/>
      <c r="AY5" s="131" t="s">
        <v>136</v>
      </c>
      <c r="AZ5" s="131" t="s">
        <v>137</v>
      </c>
      <c r="BA5" s="131" t="s">
        <v>138</v>
      </c>
      <c r="BB5" s="131"/>
      <c r="BC5" s="131" t="s">
        <v>139</v>
      </c>
      <c r="BD5" s="131" t="s">
        <v>140</v>
      </c>
      <c r="BE5" s="131" t="s">
        <v>141</v>
      </c>
      <c r="BF5" s="131"/>
      <c r="BG5" s="131" t="s">
        <v>142</v>
      </c>
      <c r="BH5" s="131" t="s">
        <v>143</v>
      </c>
      <c r="BI5" s="131" t="s">
        <v>144</v>
      </c>
      <c r="BJ5" s="131"/>
      <c r="BK5" s="131" t="s">
        <v>145</v>
      </c>
      <c r="BL5" s="131" t="s">
        <v>147</v>
      </c>
      <c r="BM5" s="131" t="s">
        <v>148</v>
      </c>
      <c r="BN5" s="131"/>
      <c r="BO5" s="131" t="s">
        <v>149</v>
      </c>
      <c r="BP5" s="131" t="s">
        <v>150</v>
      </c>
      <c r="BQ5" s="131" t="s">
        <v>151</v>
      </c>
      <c r="BR5" s="131"/>
      <c r="BS5" s="131" t="s">
        <v>152</v>
      </c>
      <c r="BT5" s="131" t="s">
        <v>153</v>
      </c>
      <c r="BU5" s="131" t="s">
        <v>154</v>
      </c>
      <c r="BV5" s="150" t="s">
        <v>133</v>
      </c>
      <c r="BW5" s="131" t="s">
        <v>134</v>
      </c>
      <c r="BX5" s="131" t="s">
        <v>135</v>
      </c>
      <c r="BY5" s="154" t="s">
        <v>136</v>
      </c>
      <c r="BZ5" s="131" t="s">
        <v>155</v>
      </c>
      <c r="CA5" s="131" t="s">
        <v>138</v>
      </c>
      <c r="CB5" s="155" t="s">
        <v>139</v>
      </c>
      <c r="CC5" s="131" t="s">
        <v>140</v>
      </c>
      <c r="CD5" s="138"/>
      <c r="CE5" s="149"/>
      <c r="CF5" s="138"/>
      <c r="CG5" s="131" t="s">
        <v>132</v>
      </c>
      <c r="CH5" s="156"/>
      <c r="CI5" s="131" t="s">
        <v>133</v>
      </c>
      <c r="CJ5" s="131" t="s">
        <v>134</v>
      </c>
      <c r="CK5" s="131" t="s">
        <v>146</v>
      </c>
      <c r="CL5" s="157" t="s">
        <v>136</v>
      </c>
      <c r="CM5" s="131" t="s">
        <v>137</v>
      </c>
      <c r="CN5" s="131" t="s">
        <v>138</v>
      </c>
      <c r="CO5" s="131" t="s">
        <v>139</v>
      </c>
      <c r="CP5" s="131" t="s">
        <v>140</v>
      </c>
      <c r="CQ5" s="158"/>
      <c r="CR5" s="115"/>
      <c r="CS5" s="138"/>
      <c r="CT5" s="131" t="s">
        <v>132</v>
      </c>
      <c r="CU5" s="159"/>
      <c r="CV5" s="131" t="s">
        <v>133</v>
      </c>
      <c r="CW5" s="160" t="s">
        <v>134</v>
      </c>
      <c r="CX5" s="131" t="s">
        <v>146</v>
      </c>
      <c r="CY5" s="161" t="s">
        <v>136</v>
      </c>
      <c r="CZ5" s="161" t="s">
        <v>137</v>
      </c>
      <c r="DA5" s="138"/>
      <c r="DB5" s="115"/>
      <c r="DC5" s="138"/>
      <c r="DD5" s="131" t="s">
        <v>132</v>
      </c>
      <c r="DE5" s="159"/>
      <c r="DF5" s="131" t="s">
        <v>133</v>
      </c>
      <c r="DG5" s="160" t="s">
        <v>134</v>
      </c>
      <c r="DH5" s="131" t="s">
        <v>146</v>
      </c>
      <c r="DI5" s="161" t="s">
        <v>136</v>
      </c>
      <c r="DJ5" s="138"/>
      <c r="DK5" s="149"/>
      <c r="DL5" s="138"/>
      <c r="DM5" s="131" t="s">
        <v>132</v>
      </c>
      <c r="DN5" s="162"/>
      <c r="DO5" s="161" t="s">
        <v>133</v>
      </c>
      <c r="DP5" s="161" t="s">
        <v>134</v>
      </c>
      <c r="DQ5" s="161" t="s">
        <v>146</v>
      </c>
      <c r="DR5" s="161" t="s">
        <v>136</v>
      </c>
      <c r="DS5" s="163" t="s">
        <v>137</v>
      </c>
      <c r="DT5" s="161" t="s">
        <v>138</v>
      </c>
      <c r="DU5" s="161" t="s">
        <v>139</v>
      </c>
      <c r="DV5" s="161" t="s">
        <v>140</v>
      </c>
      <c r="DW5" s="138"/>
      <c r="DX5" s="149"/>
      <c r="DY5" s="138"/>
      <c r="DZ5" s="131" t="s">
        <v>132</v>
      </c>
      <c r="EA5" s="156"/>
      <c r="EB5" s="131" t="s">
        <v>133</v>
      </c>
      <c r="EC5" s="131" t="s">
        <v>134</v>
      </c>
      <c r="ED5" s="131" t="s">
        <v>146</v>
      </c>
      <c r="EE5" s="157" t="s">
        <v>136</v>
      </c>
      <c r="EF5" s="131" t="s">
        <v>137</v>
      </c>
      <c r="EG5" s="131" t="s">
        <v>138</v>
      </c>
      <c r="EH5" s="131" t="s">
        <v>139</v>
      </c>
      <c r="EI5" s="131" t="s">
        <v>140</v>
      </c>
      <c r="EJ5" s="164"/>
      <c r="EK5" s="165"/>
      <c r="EL5" s="138"/>
      <c r="EM5" s="131" t="s">
        <v>132</v>
      </c>
      <c r="EN5" s="156"/>
      <c r="EO5" s="131" t="s">
        <v>133</v>
      </c>
      <c r="EP5" s="131" t="s">
        <v>134</v>
      </c>
      <c r="EQ5" s="131" t="s">
        <v>146</v>
      </c>
      <c r="ER5" s="157" t="s">
        <v>136</v>
      </c>
      <c r="ES5" s="131" t="s">
        <v>137</v>
      </c>
      <c r="ET5" s="131" t="s">
        <v>138</v>
      </c>
      <c r="EU5" s="131" t="s">
        <v>139</v>
      </c>
      <c r="EV5" s="157" t="s">
        <v>140</v>
      </c>
      <c r="EW5" s="131" t="s">
        <v>141</v>
      </c>
      <c r="EX5" s="131" t="s">
        <v>142</v>
      </c>
      <c r="EY5" s="131" t="s">
        <v>143</v>
      </c>
      <c r="EZ5" s="164"/>
      <c r="FA5" s="165"/>
      <c r="FB5" s="138"/>
      <c r="FC5" s="131" t="s">
        <v>132</v>
      </c>
      <c r="FD5" s="138"/>
      <c r="FE5" s="166"/>
      <c r="FF5" s="131" t="s">
        <v>133</v>
      </c>
      <c r="FG5" s="131" t="s">
        <v>134</v>
      </c>
      <c r="FH5" s="131" t="s">
        <v>146</v>
      </c>
      <c r="FI5" s="157" t="s">
        <v>136</v>
      </c>
      <c r="FJ5" s="131" t="s">
        <v>137</v>
      </c>
      <c r="FK5" s="131" t="s">
        <v>138</v>
      </c>
      <c r="FL5" s="131" t="s">
        <v>139</v>
      </c>
      <c r="FM5" s="131" t="s">
        <v>140</v>
      </c>
      <c r="FN5" s="131" t="s">
        <v>141</v>
      </c>
      <c r="FO5" s="164"/>
      <c r="FP5" s="115"/>
      <c r="FQ5" s="138"/>
      <c r="FR5" s="131" t="s">
        <v>132</v>
      </c>
      <c r="FS5" s="167"/>
      <c r="FT5" s="131" t="s">
        <v>133</v>
      </c>
      <c r="FU5" s="131" t="s">
        <v>134</v>
      </c>
      <c r="FV5" s="131" t="s">
        <v>146</v>
      </c>
      <c r="FW5" s="157" t="s">
        <v>136</v>
      </c>
      <c r="FX5" s="131" t="s">
        <v>137</v>
      </c>
      <c r="FY5" s="131" t="s">
        <v>138</v>
      </c>
      <c r="FZ5" s="131" t="s">
        <v>139</v>
      </c>
      <c r="GA5" s="131" t="s">
        <v>140</v>
      </c>
      <c r="GB5" s="168"/>
      <c r="GC5" s="149"/>
      <c r="GD5" s="138"/>
      <c r="GE5" s="131" t="s">
        <v>132</v>
      </c>
      <c r="GF5" s="167"/>
      <c r="GG5" s="131" t="s">
        <v>133</v>
      </c>
      <c r="GH5" s="131" t="s">
        <v>134</v>
      </c>
      <c r="GI5" s="131" t="s">
        <v>146</v>
      </c>
      <c r="GJ5" s="157" t="s">
        <v>136</v>
      </c>
      <c r="GK5" s="131" t="s">
        <v>137</v>
      </c>
      <c r="GL5" s="131" t="s">
        <v>138</v>
      </c>
      <c r="GM5" s="131" t="s">
        <v>139</v>
      </c>
      <c r="GN5" s="131" t="s">
        <v>140</v>
      </c>
      <c r="GO5" s="168"/>
      <c r="GP5" s="149"/>
      <c r="GQ5" s="138"/>
      <c r="GR5" s="131" t="s">
        <v>132</v>
      </c>
      <c r="GS5" s="167"/>
      <c r="GT5" s="131" t="s">
        <v>133</v>
      </c>
      <c r="GU5" s="131" t="s">
        <v>134</v>
      </c>
      <c r="GV5" s="131" t="s">
        <v>146</v>
      </c>
      <c r="GW5" s="157" t="s">
        <v>136</v>
      </c>
      <c r="GX5" s="131" t="s">
        <v>137</v>
      </c>
      <c r="GY5" s="131" t="s">
        <v>138</v>
      </c>
      <c r="GZ5" s="131" t="s">
        <v>139</v>
      </c>
      <c r="HA5" s="131" t="s">
        <v>140</v>
      </c>
      <c r="HB5" s="168"/>
      <c r="HC5" s="149"/>
      <c r="HD5" s="138"/>
      <c r="HE5" s="131" t="s">
        <v>132</v>
      </c>
      <c r="HF5" s="153"/>
      <c r="HG5" s="131" t="s">
        <v>133</v>
      </c>
      <c r="HH5" s="131" t="s">
        <v>134</v>
      </c>
      <c r="HI5" s="131" t="s">
        <v>146</v>
      </c>
      <c r="HJ5" s="157" t="s">
        <v>136</v>
      </c>
      <c r="HK5" s="131" t="s">
        <v>137</v>
      </c>
      <c r="HL5" s="131" t="s">
        <v>138</v>
      </c>
      <c r="HM5" s="131" t="s">
        <v>139</v>
      </c>
      <c r="HN5" s="131" t="s">
        <v>140</v>
      </c>
      <c r="HO5" s="138"/>
      <c r="HP5" s="149"/>
      <c r="HQ5" s="138"/>
      <c r="HR5" s="138"/>
      <c r="HS5" s="19" t="s">
        <v>156</v>
      </c>
      <c r="HT5" s="131" t="s">
        <v>133</v>
      </c>
      <c r="HU5" s="131" t="s">
        <v>134</v>
      </c>
      <c r="HV5" s="131" t="s">
        <v>146</v>
      </c>
      <c r="HW5" s="131" t="s">
        <v>136</v>
      </c>
      <c r="HX5" s="131" t="s">
        <v>137</v>
      </c>
      <c r="HY5" s="131" t="s">
        <v>138</v>
      </c>
      <c r="HZ5" s="131" t="s">
        <v>139</v>
      </c>
      <c r="IA5" s="131" t="s">
        <v>140</v>
      </c>
      <c r="IB5" s="131" t="s">
        <v>141</v>
      </c>
      <c r="IC5" s="131" t="s">
        <v>142</v>
      </c>
      <c r="ID5" s="131"/>
      <c r="IE5" s="62"/>
      <c r="IF5" s="131"/>
      <c r="IG5" s="169" t="s">
        <v>132</v>
      </c>
      <c r="IH5" s="170" t="s">
        <v>133</v>
      </c>
      <c r="II5" s="157" t="s">
        <v>134</v>
      </c>
      <c r="IJ5" s="131" t="s">
        <v>146</v>
      </c>
      <c r="IK5" s="157" t="s">
        <v>136</v>
      </c>
      <c r="IL5" s="131" t="s">
        <v>137</v>
      </c>
      <c r="IM5" s="157" t="s">
        <v>138</v>
      </c>
      <c r="IN5" s="131" t="s">
        <v>139</v>
      </c>
      <c r="IO5" s="157" t="s">
        <v>140</v>
      </c>
      <c r="IP5" s="131" t="s">
        <v>141</v>
      </c>
      <c r="IQ5" s="131" t="s">
        <v>142</v>
      </c>
      <c r="IR5" s="131"/>
      <c r="IS5" s="132"/>
      <c r="IT5" s="131"/>
      <c r="IU5" s="171" t="s">
        <v>156</v>
      </c>
      <c r="IV5" s="170" t="s">
        <v>133</v>
      </c>
      <c r="IW5" s="157" t="s">
        <v>134</v>
      </c>
      <c r="IX5" s="170" t="s">
        <v>146</v>
      </c>
      <c r="IY5" s="131" t="s">
        <v>136</v>
      </c>
      <c r="IZ5" s="157" t="s">
        <v>137</v>
      </c>
      <c r="JA5" s="131" t="s">
        <v>138</v>
      </c>
      <c r="JB5" s="157" t="s">
        <v>139</v>
      </c>
      <c r="JC5" s="131" t="s">
        <v>140</v>
      </c>
      <c r="JD5" s="157" t="s">
        <v>141</v>
      </c>
      <c r="JE5" s="131" t="s">
        <v>142</v>
      </c>
      <c r="JF5" s="157" t="s">
        <v>143</v>
      </c>
      <c r="JG5" s="131" t="s">
        <v>144</v>
      </c>
      <c r="JH5" s="157" t="s">
        <v>145</v>
      </c>
      <c r="JI5" s="131" t="s">
        <v>147</v>
      </c>
      <c r="JJ5" s="157" t="s">
        <v>148</v>
      </c>
      <c r="JK5" s="131" t="s">
        <v>149</v>
      </c>
      <c r="JL5" s="157" t="s">
        <v>150</v>
      </c>
      <c r="JM5" s="151" t="s">
        <v>157</v>
      </c>
      <c r="JN5" s="157" t="s">
        <v>152</v>
      </c>
      <c r="JO5" s="131" t="s">
        <v>153</v>
      </c>
      <c r="JP5" s="131" t="s">
        <v>154</v>
      </c>
      <c r="JQ5" s="131" t="s">
        <v>158</v>
      </c>
      <c r="JR5" s="131"/>
      <c r="JS5" s="132"/>
      <c r="JT5" s="21"/>
      <c r="JU5" s="19" t="s">
        <v>132</v>
      </c>
      <c r="JV5" s="131" t="s">
        <v>133</v>
      </c>
      <c r="JW5" s="131" t="s">
        <v>134</v>
      </c>
      <c r="JX5" s="131" t="s">
        <v>159</v>
      </c>
      <c r="JY5" s="131" t="s">
        <v>136</v>
      </c>
      <c r="JZ5" s="131" t="s">
        <v>160</v>
      </c>
      <c r="KA5" s="131" t="s">
        <v>138</v>
      </c>
      <c r="KB5" s="131" t="s">
        <v>139</v>
      </c>
      <c r="KC5" s="131" t="s">
        <v>140</v>
      </c>
      <c r="KD5" s="131" t="s">
        <v>141</v>
      </c>
      <c r="KE5" s="131"/>
      <c r="KF5" s="132"/>
      <c r="KG5" s="65"/>
      <c r="KH5" s="19" t="s">
        <v>132</v>
      </c>
      <c r="KI5" s="131" t="str">
        <f>JV5</f>
        <v>(a)</v>
      </c>
      <c r="KJ5" s="131" t="s">
        <v>134</v>
      </c>
      <c r="KK5" s="131" t="s">
        <v>159</v>
      </c>
      <c r="KL5" s="131" t="s">
        <v>136</v>
      </c>
      <c r="KM5" s="131" t="s">
        <v>136</v>
      </c>
      <c r="KN5" s="131" t="s">
        <v>160</v>
      </c>
      <c r="KO5" s="131" t="s">
        <v>138</v>
      </c>
      <c r="KP5" s="131" t="s">
        <v>139</v>
      </c>
      <c r="KQ5" s="131" t="str">
        <f>KC5</f>
        <v>(h)</v>
      </c>
      <c r="KR5" s="131" t="s">
        <v>141</v>
      </c>
      <c r="KS5" s="131" t="s">
        <v>142</v>
      </c>
      <c r="KT5" s="131" t="s">
        <v>143</v>
      </c>
      <c r="KU5" s="131" t="s">
        <v>144</v>
      </c>
      <c r="KV5" s="65"/>
      <c r="KW5" s="68"/>
      <c r="KX5" s="65"/>
      <c r="KY5" s="171" t="s">
        <v>132</v>
      </c>
      <c r="KZ5" s="170" t="s">
        <v>133</v>
      </c>
      <c r="LA5" s="170" t="s">
        <v>134</v>
      </c>
      <c r="LB5" s="170" t="s">
        <v>159</v>
      </c>
      <c r="LC5" s="131" t="s">
        <v>136</v>
      </c>
      <c r="LD5" s="157" t="s">
        <v>160</v>
      </c>
      <c r="LE5" s="131" t="s">
        <v>138</v>
      </c>
      <c r="LF5" s="157" t="s">
        <v>139</v>
      </c>
      <c r="LG5" s="131" t="s">
        <v>140</v>
      </c>
      <c r="LH5" s="157" t="s">
        <v>141</v>
      </c>
      <c r="LI5" s="131"/>
      <c r="LJ5" s="157" t="s">
        <v>142</v>
      </c>
      <c r="LK5" s="131" t="s">
        <v>143</v>
      </c>
      <c r="LL5" s="157" t="s">
        <v>144</v>
      </c>
      <c r="LM5" s="131" t="s">
        <v>145</v>
      </c>
      <c r="LN5" s="157" t="s">
        <v>147</v>
      </c>
      <c r="LO5" s="131" t="s">
        <v>148</v>
      </c>
      <c r="LP5" s="157" t="s">
        <v>149</v>
      </c>
      <c r="LQ5" s="131" t="s">
        <v>150</v>
      </c>
      <c r="LR5" s="157" t="s">
        <v>157</v>
      </c>
      <c r="LS5" s="131" t="s">
        <v>152</v>
      </c>
      <c r="LT5" s="131" t="s">
        <v>153</v>
      </c>
      <c r="LU5" s="21"/>
      <c r="LV5" s="118"/>
      <c r="LW5" s="148"/>
      <c r="LX5" s="19" t="s">
        <v>156</v>
      </c>
      <c r="LY5" s="157" t="s">
        <v>133</v>
      </c>
      <c r="LZ5" s="131" t="s">
        <v>134</v>
      </c>
      <c r="MA5" s="131" t="s">
        <v>159</v>
      </c>
      <c r="MB5" s="157" t="s">
        <v>136</v>
      </c>
      <c r="MC5" s="131" t="s">
        <v>160</v>
      </c>
      <c r="MD5" s="131" t="s">
        <v>138</v>
      </c>
      <c r="ME5" s="157" t="s">
        <v>139</v>
      </c>
      <c r="MF5" s="131" t="s">
        <v>140</v>
      </c>
      <c r="MG5" s="131" t="s">
        <v>141</v>
      </c>
      <c r="MH5" s="131" t="s">
        <v>142</v>
      </c>
      <c r="MI5" s="138"/>
      <c r="MJ5" s="152"/>
      <c r="MK5" s="148"/>
      <c r="ML5" s="19" t="s">
        <v>132</v>
      </c>
      <c r="MM5" s="150" t="s">
        <v>133</v>
      </c>
      <c r="MN5" s="131" t="s">
        <v>134</v>
      </c>
      <c r="MO5" s="148"/>
      <c r="MP5" s="152"/>
      <c r="MQ5" s="148"/>
      <c r="MR5" s="172"/>
      <c r="MS5" s="172"/>
      <c r="MT5" s="173" t="s">
        <v>60</v>
      </c>
      <c r="MU5" s="174" t="s">
        <v>61</v>
      </c>
      <c r="MV5" s="59"/>
      <c r="MW5" s="175" t="s">
        <v>60</v>
      </c>
      <c r="MX5" s="174" t="s">
        <v>61</v>
      </c>
      <c r="MY5" s="138"/>
      <c r="MZ5" s="152"/>
      <c r="NA5" s="148"/>
      <c r="NB5" s="172"/>
      <c r="NC5" s="172"/>
      <c r="ND5" s="172"/>
      <c r="NE5" s="172"/>
      <c r="NF5" s="176" t="s">
        <v>161</v>
      </c>
      <c r="NG5" s="176" t="s">
        <v>162</v>
      </c>
      <c r="NH5" s="138"/>
      <c r="NI5" s="152"/>
      <c r="NJ5" s="148"/>
    </row>
    <row r="6" spans="1:374" x14ac:dyDescent="0.3">
      <c r="A6" s="17"/>
      <c r="B6" s="177">
        <v>1</v>
      </c>
      <c r="C6" s="178" t="s">
        <v>163</v>
      </c>
      <c r="D6" s="179"/>
      <c r="E6" s="180"/>
      <c r="F6" s="181"/>
      <c r="G6" s="182"/>
      <c r="H6" s="183"/>
      <c r="I6" s="177"/>
      <c r="J6" s="182"/>
      <c r="K6" s="181"/>
      <c r="L6" s="184"/>
      <c r="M6" s="182"/>
      <c r="N6" s="181"/>
      <c r="O6" s="184"/>
      <c r="P6" s="182"/>
      <c r="Q6" s="185"/>
      <c r="R6" s="177"/>
      <c r="S6" s="15"/>
      <c r="T6" s="22"/>
      <c r="U6" s="15"/>
      <c r="V6" s="186"/>
      <c r="W6" s="187" t="s">
        <v>25</v>
      </c>
      <c r="X6" s="188"/>
      <c r="Y6" s="189"/>
      <c r="Z6" s="189"/>
      <c r="AA6" s="189"/>
      <c r="AB6" s="190"/>
      <c r="AC6" s="22"/>
      <c r="AD6" s="15"/>
      <c r="AE6" s="17"/>
      <c r="AF6" s="192" t="s">
        <v>25</v>
      </c>
      <c r="AG6" s="17"/>
      <c r="AH6" s="17"/>
      <c r="AI6" s="17"/>
      <c r="AJ6" s="15"/>
      <c r="AK6" s="22"/>
      <c r="AL6" s="15"/>
      <c r="AM6" s="193">
        <v>1</v>
      </c>
      <c r="AN6" s="194"/>
      <c r="AO6" s="195" t="s">
        <v>163</v>
      </c>
      <c r="AP6" s="17"/>
      <c r="AQ6" s="196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97"/>
      <c r="BZ6" s="17"/>
      <c r="CA6" s="17"/>
      <c r="CB6" s="197"/>
      <c r="CC6" s="17"/>
      <c r="CD6" s="15"/>
      <c r="CE6" s="22"/>
      <c r="CF6" s="15"/>
      <c r="CG6" s="193">
        <v>1</v>
      </c>
      <c r="CH6" s="198" t="s">
        <v>67</v>
      </c>
      <c r="CI6" s="199">
        <v>204163.51280000008</v>
      </c>
      <c r="CJ6" s="200">
        <v>3715988.4832600011</v>
      </c>
      <c r="CK6" s="200">
        <v>435451.58790000004</v>
      </c>
      <c r="CL6" s="201">
        <f>CK6+CJ6</f>
        <v>4151440.0711600012</v>
      </c>
      <c r="CM6" s="199">
        <v>204163.51280000008</v>
      </c>
      <c r="CN6" s="200">
        <v>3715988.4832600015</v>
      </c>
      <c r="CO6" s="200">
        <v>326029.62060619757</v>
      </c>
      <c r="CP6" s="200">
        <f>CO6+CN6</f>
        <v>4042018.103866199</v>
      </c>
      <c r="CQ6" s="202"/>
      <c r="CR6" s="115"/>
      <c r="CS6" s="15"/>
      <c r="CT6" s="193">
        <v>1</v>
      </c>
      <c r="CU6" s="203" t="s">
        <v>67</v>
      </c>
      <c r="CV6" s="204">
        <v>23837.012900000002</v>
      </c>
      <c r="CW6" s="201">
        <v>429715.07773999998</v>
      </c>
      <c r="CX6" s="204">
        <v>23837.012900000002</v>
      </c>
      <c r="CY6" s="200">
        <v>429715.07773999998</v>
      </c>
      <c r="CZ6" s="200">
        <v>429715.0777400001</v>
      </c>
      <c r="DA6" s="15"/>
      <c r="DB6" s="115"/>
      <c r="DC6" s="15"/>
      <c r="DD6" s="193">
        <v>1</v>
      </c>
      <c r="DE6" s="203" t="s">
        <v>67</v>
      </c>
      <c r="DF6" s="204">
        <v>114592.3743</v>
      </c>
      <c r="DG6" s="201">
        <v>2471867.0046000001</v>
      </c>
      <c r="DH6" s="204">
        <v>114592.3743</v>
      </c>
      <c r="DI6" s="200">
        <v>2581288.9718938018</v>
      </c>
      <c r="DJ6" s="15"/>
      <c r="DK6" s="22"/>
      <c r="DL6" s="15"/>
      <c r="DM6" s="193">
        <v>1</v>
      </c>
      <c r="DN6" s="205" t="s">
        <v>164</v>
      </c>
      <c r="DO6" s="206">
        <v>231123</v>
      </c>
      <c r="DP6" s="206">
        <v>264454</v>
      </c>
      <c r="DQ6" s="206">
        <v>378398</v>
      </c>
      <c r="DR6" s="206">
        <f>SUM(DO6:DQ6)</f>
        <v>873975</v>
      </c>
      <c r="DS6" s="207">
        <v>216177</v>
      </c>
      <c r="DT6" s="206">
        <v>259348</v>
      </c>
      <c r="DU6" s="206">
        <v>360246</v>
      </c>
      <c r="DV6" s="206">
        <v>835771</v>
      </c>
      <c r="DW6" s="15"/>
      <c r="DX6" s="22"/>
      <c r="DY6" s="15"/>
      <c r="DZ6" s="193">
        <v>1</v>
      </c>
      <c r="EA6" s="196" t="s">
        <v>165</v>
      </c>
      <c r="EB6" s="200">
        <v>217570.55000000002</v>
      </c>
      <c r="EC6" s="200">
        <v>258874.72320000001</v>
      </c>
      <c r="ED6" s="200">
        <v>492733.58980000002</v>
      </c>
      <c r="EE6" s="201">
        <f>SUM(EB6:ED6)</f>
        <v>969178.86300000013</v>
      </c>
      <c r="EF6" s="200">
        <v>218234.55000000002</v>
      </c>
      <c r="EG6" s="200">
        <v>257873.37319999997</v>
      </c>
      <c r="EH6" s="200">
        <v>493070.93980000005</v>
      </c>
      <c r="EI6" s="200">
        <f>SUM(EF6:EH6)</f>
        <v>969178.86300000001</v>
      </c>
      <c r="EJ6" s="23"/>
      <c r="EK6" s="118"/>
      <c r="EL6" s="15"/>
      <c r="EM6" s="193">
        <v>1</v>
      </c>
      <c r="EN6" s="196" t="s">
        <v>165</v>
      </c>
      <c r="EO6" s="200">
        <v>176740.6</v>
      </c>
      <c r="EP6" s="200">
        <v>136540.26</v>
      </c>
      <c r="EQ6" s="200">
        <v>148153.546</v>
      </c>
      <c r="ER6" s="201">
        <f>SUM(EO6:EQ6)</f>
        <v>461434.40599999996</v>
      </c>
      <c r="ES6" s="200">
        <v>160715.83258252428</v>
      </c>
      <c r="ET6" s="200">
        <v>132003.48613571425</v>
      </c>
      <c r="EU6" s="200">
        <v>133392.11238769232</v>
      </c>
      <c r="EV6" s="201">
        <f>SUM(ES6:EU6)</f>
        <v>426111.43110593082</v>
      </c>
      <c r="EW6" s="200">
        <f t="shared" ref="EW6:EW7" si="0">(EV6/$EV$9)*$EW$9</f>
        <v>314161.26504763548</v>
      </c>
      <c r="EX6" s="200">
        <f>(EV6/$EV$9)*$EX$9</f>
        <v>114489.80536250328</v>
      </c>
      <c r="EY6" s="200">
        <f>SUM(EW6:EX6)</f>
        <v>428651.07041013875</v>
      </c>
      <c r="EZ6" s="23"/>
      <c r="FA6" s="118"/>
      <c r="FB6" s="15"/>
      <c r="FC6" s="193">
        <v>1</v>
      </c>
      <c r="FD6" s="195" t="s">
        <v>166</v>
      </c>
      <c r="FE6" s="196"/>
      <c r="FF6" s="208"/>
      <c r="FG6" s="208"/>
      <c r="FH6" s="208"/>
      <c r="FI6" s="209"/>
      <c r="FJ6" s="208"/>
      <c r="FK6" s="208"/>
      <c r="FL6" s="208"/>
      <c r="FM6" s="208"/>
      <c r="FN6" s="208"/>
      <c r="FO6" s="23"/>
      <c r="FP6" s="118"/>
      <c r="FQ6" s="15"/>
      <c r="FR6" s="193">
        <v>1</v>
      </c>
      <c r="FS6" s="196" t="s">
        <v>167</v>
      </c>
      <c r="FT6" s="200">
        <v>43979</v>
      </c>
      <c r="FU6" s="200">
        <v>38298.6</v>
      </c>
      <c r="FV6" s="200">
        <v>107000</v>
      </c>
      <c r="FW6" s="201">
        <v>189277.6</v>
      </c>
      <c r="FX6" s="200">
        <v>0</v>
      </c>
      <c r="FY6" s="200">
        <v>0</v>
      </c>
      <c r="FZ6" s="200">
        <v>0</v>
      </c>
      <c r="GA6" s="201">
        <f t="shared" ref="GA6:GA13" si="1">SUM(FX6:FZ6)</f>
        <v>0</v>
      </c>
      <c r="GB6" s="210"/>
      <c r="GC6" s="211"/>
      <c r="GD6" s="15"/>
      <c r="GE6" s="193">
        <v>1</v>
      </c>
      <c r="GF6" s="17" t="s">
        <v>168</v>
      </c>
      <c r="GG6" s="200">
        <v>0</v>
      </c>
      <c r="GH6" s="200">
        <v>0</v>
      </c>
      <c r="GI6" s="200">
        <v>0</v>
      </c>
      <c r="GJ6" s="201">
        <f t="shared" ref="GJ6:GJ11" si="2">SUM(GG6:GI6)</f>
        <v>0</v>
      </c>
      <c r="GK6" s="200">
        <v>0</v>
      </c>
      <c r="GL6" s="200">
        <v>0</v>
      </c>
      <c r="GM6" s="200">
        <v>0</v>
      </c>
      <c r="GN6" s="201">
        <f t="shared" ref="GN6:GN10" si="3">SUM(GK6:GM6)</f>
        <v>0</v>
      </c>
      <c r="GO6" s="210"/>
      <c r="GP6" s="211"/>
      <c r="GQ6" s="15"/>
      <c r="GR6" s="193">
        <v>1</v>
      </c>
      <c r="GS6" s="196" t="s">
        <v>169</v>
      </c>
      <c r="GT6" s="200">
        <v>975</v>
      </c>
      <c r="GU6" s="200">
        <v>363.5</v>
      </c>
      <c r="GV6" s="200">
        <v>3071.59</v>
      </c>
      <c r="GW6" s="201">
        <f t="shared" ref="GW6:GW11" si="4">SUM(GT6:GV6)</f>
        <v>4410.09</v>
      </c>
      <c r="GX6" s="200">
        <v>975</v>
      </c>
      <c r="GY6" s="200">
        <v>363.5</v>
      </c>
      <c r="GZ6" s="200">
        <v>3071.59</v>
      </c>
      <c r="HA6" s="200">
        <f>SUM(GX6:GZ6)</f>
        <v>4410.09</v>
      </c>
      <c r="HB6" s="210"/>
      <c r="HC6" s="211"/>
      <c r="HD6" s="15"/>
      <c r="HE6" s="193">
        <v>1</v>
      </c>
      <c r="HF6" s="212" t="s">
        <v>170</v>
      </c>
      <c r="HG6" s="213">
        <v>281470728</v>
      </c>
      <c r="HH6" s="213">
        <v>560830568</v>
      </c>
      <c r="HI6" s="213">
        <v>1197595825</v>
      </c>
      <c r="HJ6" s="214">
        <f>SUM(HG6:HI6)</f>
        <v>2039897121</v>
      </c>
      <c r="HK6" s="206">
        <v>281470728</v>
      </c>
      <c r="HL6" s="206">
        <v>569130154</v>
      </c>
      <c r="HM6" s="206">
        <v>1197595825</v>
      </c>
      <c r="HN6" s="206">
        <f>SUM(HK6:HM6)</f>
        <v>2048196707</v>
      </c>
      <c r="HO6" s="215"/>
      <c r="HP6" s="22"/>
      <c r="HQ6" s="15"/>
      <c r="HR6" s="15"/>
      <c r="HS6" s="193">
        <v>1</v>
      </c>
      <c r="HT6" s="216">
        <v>1</v>
      </c>
      <c r="HU6" s="216">
        <v>10</v>
      </c>
      <c r="HV6" s="216">
        <v>25</v>
      </c>
      <c r="HW6" s="217">
        <v>12220946</v>
      </c>
      <c r="HX6" s="218">
        <v>23045957</v>
      </c>
      <c r="HY6" s="219">
        <f t="shared" ref="HY6:HY26" si="5">HV6/HU6</f>
        <v>2.5</v>
      </c>
      <c r="HZ6" s="219">
        <f t="shared" ref="HZ6:HZ26" si="6">HX6/HW6</f>
        <v>1.8857752092186644</v>
      </c>
      <c r="IA6" s="220">
        <v>1</v>
      </c>
      <c r="IB6" s="220">
        <v>0</v>
      </c>
      <c r="IC6" s="220">
        <v>0</v>
      </c>
      <c r="ID6" s="15"/>
      <c r="IE6" s="68"/>
      <c r="IF6" s="15"/>
      <c r="IG6" s="182">
        <v>1</v>
      </c>
      <c r="IH6" s="221">
        <v>1</v>
      </c>
      <c r="II6" s="222">
        <f t="shared" ref="II6:II26" si="7">HZ6</f>
        <v>1.8857752092186644</v>
      </c>
      <c r="IJ6" s="200">
        <v>0</v>
      </c>
      <c r="IK6" s="201">
        <f>II6*IJ6</f>
        <v>0</v>
      </c>
      <c r="IL6" s="200">
        <v>1232885</v>
      </c>
      <c r="IM6" s="201">
        <v>2509646</v>
      </c>
      <c r="IN6" s="200">
        <v>547148.72080000001</v>
      </c>
      <c r="IO6" s="201">
        <v>1074315</v>
      </c>
      <c r="IP6" s="200">
        <f>SUM(IJ6,IN6)</f>
        <v>547148.72080000001</v>
      </c>
      <c r="IQ6" s="200">
        <f>SUM(IK6,IO6)</f>
        <v>1074315</v>
      </c>
      <c r="IR6" s="223"/>
      <c r="IS6" s="224"/>
      <c r="IT6" s="223"/>
      <c r="IU6" s="225">
        <v>1</v>
      </c>
      <c r="IV6" s="226">
        <v>1</v>
      </c>
      <c r="IW6" s="227">
        <f t="shared" ref="IW6:IX25" si="8">HY6</f>
        <v>2.5</v>
      </c>
      <c r="IX6" s="228">
        <f t="shared" si="8"/>
        <v>1.8857752092186644</v>
      </c>
      <c r="IY6" s="200">
        <v>286605.44525745331</v>
      </c>
      <c r="IZ6" s="201">
        <f>IY6*$IX6</f>
        <v>540473.44349358242</v>
      </c>
      <c r="JA6" s="200">
        <v>13671.663200000001</v>
      </c>
      <c r="JB6" s="201">
        <f>JA6*$IX6</f>
        <v>25781.683531347117</v>
      </c>
      <c r="JC6" s="200">
        <v>118341.59154254672</v>
      </c>
      <c r="JD6" s="201">
        <f>JC6*IW6</f>
        <v>295853.97885636683</v>
      </c>
      <c r="JE6" s="200">
        <v>285715.40000000002</v>
      </c>
      <c r="JF6" s="201">
        <v>787319.4</v>
      </c>
      <c r="JG6" s="200">
        <v>21157.262399999985</v>
      </c>
      <c r="JH6" s="201">
        <f>JG6*$IX6</f>
        <v>39897.840928854152</v>
      </c>
      <c r="JI6" s="200">
        <v>16518.97540000001</v>
      </c>
      <c r="JJ6" s="201">
        <f>JI6*$IX6</f>
        <v>31151.074291012988</v>
      </c>
      <c r="JK6" s="200">
        <v>24148.36</v>
      </c>
      <c r="JL6" s="201">
        <f>JK6*$IX6</f>
        <v>45538.378631287625</v>
      </c>
      <c r="JM6" s="200">
        <v>109397.7849</v>
      </c>
      <c r="JN6" s="201">
        <f>JM6*$IX6</f>
        <v>206299.63070785595</v>
      </c>
      <c r="JO6" s="200">
        <f>IY6+JA6+JC6+JE6+JG6+JK6+JM6+JI6</f>
        <v>875556.48270000005</v>
      </c>
      <c r="JP6" s="200">
        <f>IZ6+JB6+JD6+JF6+JH6+JL6+JN6+JJ6</f>
        <v>1972315.4304403074</v>
      </c>
      <c r="JQ6" s="229">
        <f t="shared" ref="JQ6:JQ26" si="9">JP6/HX6*100</f>
        <v>8.5581841120345192</v>
      </c>
      <c r="JR6" s="15"/>
      <c r="JS6" s="22"/>
      <c r="JT6" s="15"/>
      <c r="JU6" s="193">
        <v>1</v>
      </c>
      <c r="JV6" s="216">
        <v>1</v>
      </c>
      <c r="JW6" s="17">
        <f t="shared" ref="JW6:JW25" si="10">HV6</f>
        <v>25</v>
      </c>
      <c r="JX6" s="194">
        <v>23</v>
      </c>
      <c r="JY6" s="199">
        <f t="shared" ref="JY6:JY25" si="11">HX6</f>
        <v>23045957</v>
      </c>
      <c r="JZ6" s="199">
        <f t="shared" ref="JZ6:JZ25" si="12">JY6*$KB$26</f>
        <v>23489963.51427795</v>
      </c>
      <c r="KA6" s="230">
        <f>JX6/JW6</f>
        <v>0.92</v>
      </c>
      <c r="KB6" s="230">
        <f>JZ6/JY6</f>
        <v>1.0192661348052481</v>
      </c>
      <c r="KC6" s="230">
        <f>LT7/LS7</f>
        <v>1.1535442996219372</v>
      </c>
      <c r="KD6" s="216" t="s">
        <v>254</v>
      </c>
      <c r="KE6" s="231"/>
      <c r="KF6" s="232"/>
      <c r="KG6" s="231"/>
      <c r="KH6" s="193">
        <v>1</v>
      </c>
      <c r="KI6" s="216">
        <v>1</v>
      </c>
      <c r="KJ6" s="233" t="str">
        <f t="shared" ref="KJ6:KJ25" si="13">KD6</f>
        <v>Q3</v>
      </c>
      <c r="KK6" s="234">
        <f t="shared" ref="KK6:KK26" si="14">KC6</f>
        <v>1.1535442996219372</v>
      </c>
      <c r="KL6" s="200">
        <f>IK6</f>
        <v>0</v>
      </c>
      <c r="KM6" s="200">
        <f>KL6*KC6</f>
        <v>0</v>
      </c>
      <c r="KN6" s="200">
        <f t="shared" ref="KN6:KN26" si="15">IM6</f>
        <v>2509646</v>
      </c>
      <c r="KO6" s="200">
        <f t="shared" ref="KO6:KO25" si="16">HX6/$HX$26*$KO$26</f>
        <v>2601804.6601866642</v>
      </c>
      <c r="KP6" s="200">
        <f t="shared" ref="KP6:KP25" si="17">IO6</f>
        <v>1074315</v>
      </c>
      <c r="KQ6" s="200">
        <f t="shared" ref="KQ6:KQ25" si="18">HX6/$HX$26*$KQ$26</f>
        <v>1095739.9918662901</v>
      </c>
      <c r="KR6" s="200">
        <v>0</v>
      </c>
      <c r="KS6" s="200">
        <f>HX6/$HX$26*$KS$26</f>
        <v>52168.318358351193</v>
      </c>
      <c r="KT6" s="200">
        <f t="shared" ref="KT6:KU25" si="19">SUM(KL6,KP6)</f>
        <v>1074315</v>
      </c>
      <c r="KU6" s="200">
        <f t="shared" si="19"/>
        <v>1095739.9918662901</v>
      </c>
      <c r="KV6" s="235"/>
      <c r="KW6" s="232"/>
      <c r="KX6" s="231"/>
      <c r="KY6" s="236">
        <v>1</v>
      </c>
      <c r="KZ6" s="237"/>
      <c r="LA6" s="237"/>
      <c r="LB6" s="238" t="s">
        <v>171</v>
      </c>
      <c r="LC6" s="239"/>
      <c r="LD6" s="240">
        <v>127.37098957429859</v>
      </c>
      <c r="LE6" s="241"/>
      <c r="LF6" s="240">
        <v>127.37098957429859</v>
      </c>
      <c r="LG6" s="241"/>
      <c r="LH6" s="240">
        <v>127.37098957429859</v>
      </c>
      <c r="LI6" s="241"/>
      <c r="LJ6" s="240">
        <v>126.858104768446</v>
      </c>
      <c r="LK6" s="241"/>
      <c r="LL6" s="240">
        <v>125.595963040215</v>
      </c>
      <c r="LM6" s="241"/>
      <c r="LN6" s="240">
        <v>154.49972127891601</v>
      </c>
      <c r="LO6" s="241"/>
      <c r="LP6" s="240">
        <v>107.97660410506001</v>
      </c>
      <c r="LQ6" s="241"/>
      <c r="LR6" s="240">
        <v>119.43487288498601</v>
      </c>
      <c r="LS6" s="239"/>
      <c r="LT6" s="242"/>
      <c r="LU6" s="243"/>
      <c r="LV6" s="244"/>
      <c r="LW6" s="15"/>
      <c r="LX6" s="193">
        <v>1</v>
      </c>
      <c r="LY6" s="245">
        <v>1</v>
      </c>
      <c r="LZ6" s="200">
        <f t="shared" ref="LZ6:MA25" si="20">IP6</f>
        <v>547148.72080000001</v>
      </c>
      <c r="MA6" s="200">
        <f t="shared" si="20"/>
        <v>1074315</v>
      </c>
      <c r="MB6" s="201">
        <f t="shared" ref="MB6:MB25" si="21">KU6</f>
        <v>1095739.9918662901</v>
      </c>
      <c r="MC6" s="200">
        <f t="shared" ref="MC6:MD25" si="22">JO6</f>
        <v>875556.48270000005</v>
      </c>
      <c r="MD6" s="200">
        <f t="shared" si="22"/>
        <v>1972315.4304403074</v>
      </c>
      <c r="ME6" s="201">
        <f>LT7</f>
        <v>2275153.221840804</v>
      </c>
      <c r="MF6" s="200">
        <f>LZ6-MC6</f>
        <v>-328407.76190000004</v>
      </c>
      <c r="MG6" s="200">
        <f>MA6-MD6</f>
        <v>-898000.43044030736</v>
      </c>
      <c r="MH6" s="200">
        <f>MB6-ME6</f>
        <v>-1179413.2299745139</v>
      </c>
      <c r="MI6" s="15"/>
      <c r="MJ6" s="246"/>
      <c r="MK6" s="18"/>
      <c r="ML6" s="193">
        <v>1</v>
      </c>
      <c r="MM6" s="195" t="s">
        <v>172</v>
      </c>
      <c r="MN6" s="177"/>
      <c r="MO6" s="18"/>
      <c r="MP6" s="246"/>
      <c r="MQ6" s="18"/>
      <c r="MR6" s="247" t="s">
        <v>132</v>
      </c>
      <c r="MS6" s="247"/>
      <c r="MT6" s="150" t="s">
        <v>133</v>
      </c>
      <c r="MU6" s="131" t="s">
        <v>134</v>
      </c>
      <c r="MV6" s="131"/>
      <c r="MW6" s="154" t="s">
        <v>135</v>
      </c>
      <c r="MX6" s="131" t="s">
        <v>136</v>
      </c>
      <c r="MY6" s="15"/>
      <c r="MZ6" s="246"/>
      <c r="NA6" s="18"/>
      <c r="NB6" s="247" t="s">
        <v>132</v>
      </c>
      <c r="NC6" s="40"/>
      <c r="ND6" s="15"/>
      <c r="NE6" s="15"/>
      <c r="NF6" s="15"/>
      <c r="NG6" s="15"/>
      <c r="NH6" s="15"/>
      <c r="NI6" s="246"/>
      <c r="NJ6" s="18"/>
    </row>
    <row r="7" spans="1:374" x14ac:dyDescent="0.3">
      <c r="A7" s="15"/>
      <c r="B7" s="131">
        <f>B6+1</f>
        <v>2</v>
      </c>
      <c r="C7" s="248"/>
      <c r="D7" s="15" t="s">
        <v>163</v>
      </c>
      <c r="E7" s="249"/>
      <c r="F7" s="250">
        <f>HJ7-F10</f>
        <v>328676461.76159996</v>
      </c>
      <c r="G7" s="251">
        <f t="shared" ref="G7:G12" si="23">F7/F$24*100</f>
        <v>16.112403825565277</v>
      </c>
      <c r="H7" s="250">
        <f>HN7-H10</f>
        <v>330049139.32639998</v>
      </c>
      <c r="I7" s="252">
        <f t="shared" ref="I7:I12" si="24">H7/H$24*100</f>
        <v>16.114132895459242</v>
      </c>
      <c r="J7" s="253">
        <f>H7-F7</f>
        <v>1372677.564800024</v>
      </c>
      <c r="K7" s="250">
        <f>K8+K9</f>
        <v>341348640</v>
      </c>
      <c r="L7" s="252">
        <f t="shared" ref="L7:L12" si="25">K7/K$24*100</f>
        <v>16.021878654084492</v>
      </c>
      <c r="M7" s="253">
        <f>K7-H7</f>
        <v>11299500.673600018</v>
      </c>
      <c r="N7" s="250">
        <f>N8+N9</f>
        <v>341824682.26215607</v>
      </c>
      <c r="O7" s="252">
        <f t="shared" ref="O7:O12" si="26">N7/N$24*100</f>
        <v>15.740955279923993</v>
      </c>
      <c r="P7" s="253">
        <f>N7-K7</f>
        <v>476042.26215606928</v>
      </c>
      <c r="Q7" s="250">
        <f>N7-F7</f>
        <v>13148220.500556111</v>
      </c>
      <c r="R7" s="254">
        <f>O7/G7-1</f>
        <v>-2.3053577210615406E-2</v>
      </c>
      <c r="S7" s="15"/>
      <c r="T7" s="22"/>
      <c r="U7" s="15"/>
      <c r="V7" s="19">
        <f>V6+1</f>
        <v>1</v>
      </c>
      <c r="W7" s="255" t="s">
        <v>173</v>
      </c>
      <c r="X7" s="256">
        <v>810066.61830000044</v>
      </c>
      <c r="Y7" s="256">
        <v>3857863.8315889002</v>
      </c>
      <c r="Z7" s="256">
        <v>8901846.4042499997</v>
      </c>
      <c r="AA7" s="256">
        <f>SUM(X7:Z7)</f>
        <v>13569776.8541389</v>
      </c>
      <c r="AB7" s="256"/>
      <c r="AC7" s="22"/>
      <c r="AD7" s="15"/>
      <c r="AE7" s="19">
        <v>1</v>
      </c>
      <c r="AF7" s="257" t="s">
        <v>76</v>
      </c>
      <c r="AG7" s="25">
        <f>CI9</f>
        <v>1770038.3510862249</v>
      </c>
      <c r="AH7" s="25">
        <f>CV9</f>
        <v>96694.049000000014</v>
      </c>
      <c r="AI7" s="258">
        <f>DF9</f>
        <v>532150.05072640697</v>
      </c>
      <c r="AJ7" s="15"/>
      <c r="AK7" s="22"/>
      <c r="AL7" s="15"/>
      <c r="AM7" s="247">
        <v>2</v>
      </c>
      <c r="AN7" s="16"/>
      <c r="AO7" s="15"/>
      <c r="AP7" s="15" t="s">
        <v>163</v>
      </c>
      <c r="AQ7" s="249"/>
      <c r="AR7" s="259">
        <v>120302111.8284</v>
      </c>
      <c r="AS7" s="260">
        <v>11.731293175407233</v>
      </c>
      <c r="AT7" s="261"/>
      <c r="AU7" s="259">
        <v>126126278.56186666</v>
      </c>
      <c r="AV7" s="260">
        <v>11.687249674641077</v>
      </c>
      <c r="AW7" s="262">
        <f>AV7/AS7-1</f>
        <v>-3.754360248918287E-3</v>
      </c>
      <c r="AX7" s="261"/>
      <c r="AY7" s="259">
        <v>150728360.25</v>
      </c>
      <c r="AZ7" s="260">
        <v>11.683129983994691</v>
      </c>
      <c r="BA7" s="262">
        <f>AZ7/AV7-1</f>
        <v>-3.5249445002660806E-4</v>
      </c>
      <c r="BB7" s="261"/>
      <c r="BC7" s="259">
        <v>171227908</v>
      </c>
      <c r="BD7" s="260">
        <v>11.643318740549148</v>
      </c>
      <c r="BE7" s="262">
        <f>BD7/AZ7-1</f>
        <v>-3.407583712590978E-3</v>
      </c>
      <c r="BF7" s="261"/>
      <c r="BG7" s="259">
        <v>176109569.11769998</v>
      </c>
      <c r="BH7" s="260">
        <v>11.588889837145976</v>
      </c>
      <c r="BI7" s="262">
        <f>BH7/BD7-1</f>
        <v>-4.6746898041721829E-3</v>
      </c>
      <c r="BJ7" s="261"/>
      <c r="BK7" s="259">
        <v>240705114.20000002</v>
      </c>
      <c r="BL7" s="260">
        <v>14.309535452395124</v>
      </c>
      <c r="BM7" s="262">
        <f>BL7/BH7-1</f>
        <v>0.23476326494438138</v>
      </c>
      <c r="BN7" s="261"/>
      <c r="BO7" s="259">
        <v>290609169.1400001</v>
      </c>
      <c r="BP7" s="260">
        <v>15.66802926667919</v>
      </c>
      <c r="BQ7" s="262">
        <f>BP7/BL7-1</f>
        <v>9.4936262522532289E-2</v>
      </c>
      <c r="BR7" s="261"/>
      <c r="BS7" s="15">
        <v>313797305.58539999</v>
      </c>
      <c r="BT7" s="15">
        <v>15.993295780429609</v>
      </c>
      <c r="BU7" s="15">
        <f>BT7/BP7-1</f>
        <v>2.0759886786920534E-2</v>
      </c>
      <c r="BV7" s="250">
        <v>311488574.40979999</v>
      </c>
      <c r="BW7" s="263">
        <v>16.091667659507319</v>
      </c>
      <c r="BX7" s="263">
        <f>BW7/BT7-1</f>
        <v>6.15081972022824E-3</v>
      </c>
      <c r="BY7" s="250">
        <f t="shared" ref="BY7:BZ10" si="27">F7</f>
        <v>328676461.76159996</v>
      </c>
      <c r="BZ7" s="263">
        <f t="shared" si="27"/>
        <v>16.112403825565277</v>
      </c>
      <c r="CA7" s="263">
        <f>BZ7/BW7-1</f>
        <v>1.2886275367305355E-3</v>
      </c>
      <c r="CB7" s="264">
        <f>BY7/AR7-1</f>
        <v>1.732092203255974</v>
      </c>
      <c r="CC7" s="265">
        <f>(CB7+1)^(1/15)-1</f>
        <v>6.9300303595240642E-2</v>
      </c>
      <c r="CD7" s="15"/>
      <c r="CE7" s="22"/>
      <c r="CF7" s="15"/>
      <c r="CG7" s="247">
        <v>2</v>
      </c>
      <c r="CH7" s="266" t="s">
        <v>68</v>
      </c>
      <c r="CI7" s="267">
        <v>527920.91700000002</v>
      </c>
      <c r="CJ7" s="256">
        <v>9508149.6049500033</v>
      </c>
      <c r="CK7" s="256">
        <v>1279797.5824611001</v>
      </c>
      <c r="CL7" s="253">
        <f>CK7+CJ7</f>
        <v>10787947.187411103</v>
      </c>
      <c r="CM7" s="267">
        <v>535542.00699999998</v>
      </c>
      <c r="CN7" s="256">
        <v>9626524.4749499988</v>
      </c>
      <c r="CO7" s="256">
        <v>963192.50644129876</v>
      </c>
      <c r="CP7" s="256">
        <f>CO7+CN7</f>
        <v>10589716.981391298</v>
      </c>
      <c r="CQ7" s="202"/>
      <c r="CR7" s="26"/>
      <c r="CS7" s="15"/>
      <c r="CT7" s="247">
        <v>2</v>
      </c>
      <c r="CU7" s="268" t="s">
        <v>68</v>
      </c>
      <c r="CV7" s="25">
        <v>25122.589500000002</v>
      </c>
      <c r="CW7" s="269">
        <v>469075.125</v>
      </c>
      <c r="CX7" s="25">
        <v>25122.589500000002</v>
      </c>
      <c r="CY7" s="256">
        <v>469075.125</v>
      </c>
      <c r="CZ7" s="256">
        <v>469075.125</v>
      </c>
      <c r="DA7" s="15"/>
      <c r="DB7" s="26"/>
      <c r="DC7" s="15"/>
      <c r="DD7" s="247">
        <v>2</v>
      </c>
      <c r="DE7" s="268" t="s">
        <v>68</v>
      </c>
      <c r="DF7" s="25">
        <v>153847.08471212123</v>
      </c>
      <c r="DG7" s="269">
        <v>4551763.6222999999</v>
      </c>
      <c r="DH7" s="25">
        <v>157013.08471212123</v>
      </c>
      <c r="DI7" s="270">
        <v>5042698.0083198007</v>
      </c>
      <c r="DJ7" s="15"/>
      <c r="DK7" s="22"/>
      <c r="DL7" s="15"/>
      <c r="DM7" s="247">
        <v>2</v>
      </c>
      <c r="DN7" s="271" t="s">
        <v>174</v>
      </c>
      <c r="DO7" s="256">
        <v>346372.93999999994</v>
      </c>
      <c r="DP7" s="256">
        <v>331440.5</v>
      </c>
      <c r="DQ7" s="256">
        <v>359941</v>
      </c>
      <c r="DR7" s="256">
        <v>1037754.44</v>
      </c>
      <c r="DS7" s="250"/>
      <c r="DT7" s="256"/>
      <c r="DU7" s="256"/>
      <c r="DV7" s="256"/>
      <c r="DW7" s="15"/>
      <c r="DX7" s="22"/>
      <c r="DY7" s="15"/>
      <c r="DZ7" s="247">
        <v>2</v>
      </c>
      <c r="EA7" s="249" t="s">
        <v>175</v>
      </c>
      <c r="EB7" s="256">
        <v>83679.774000000005</v>
      </c>
      <c r="EC7" s="256">
        <v>630004.44999999995</v>
      </c>
      <c r="ED7" s="256">
        <v>2143751.89</v>
      </c>
      <c r="EE7" s="253">
        <f>SUM(EB7:ED7)</f>
        <v>2857436.1140000001</v>
      </c>
      <c r="EF7" s="256">
        <v>83679.774000000005</v>
      </c>
      <c r="EG7" s="256">
        <v>651454.44999999995</v>
      </c>
      <c r="EH7" s="256">
        <v>2143751.89</v>
      </c>
      <c r="EI7" s="256">
        <f>SUM(EF7:EH7)</f>
        <v>2878886.1140000001</v>
      </c>
      <c r="EJ7" s="23"/>
      <c r="EK7" s="26"/>
      <c r="EL7" s="15"/>
      <c r="EM7" s="247">
        <v>2</v>
      </c>
      <c r="EN7" s="249" t="s">
        <v>175</v>
      </c>
      <c r="EO7" s="256">
        <v>60436.399999999994</v>
      </c>
      <c r="EP7" s="256">
        <v>125773.62</v>
      </c>
      <c r="EQ7" s="256">
        <v>347119.93</v>
      </c>
      <c r="ER7" s="253">
        <f>SUM(EO7:EQ7)</f>
        <v>533329.94999999995</v>
      </c>
      <c r="ES7" s="256">
        <v>51714.154999999992</v>
      </c>
      <c r="ET7" s="256">
        <v>137143.98359999998</v>
      </c>
      <c r="EU7" s="256">
        <v>337575.35000000003</v>
      </c>
      <c r="EV7" s="253">
        <f>SUM(ES7:EU7)</f>
        <v>526433.48860000004</v>
      </c>
      <c r="EW7" s="256">
        <f t="shared" si="0"/>
        <v>388126.20049355464</v>
      </c>
      <c r="EX7" s="256">
        <f>(EV7/$EV$9)*$EX$9</f>
        <v>141444.85044601918</v>
      </c>
      <c r="EY7" s="256">
        <f t="shared" ref="EY7:EY9" si="28">SUM(EW7:EX7)</f>
        <v>529571.05093957379</v>
      </c>
      <c r="EZ7" s="23"/>
      <c r="FA7" s="26"/>
      <c r="FB7" s="15"/>
      <c r="FC7" s="247">
        <v>2</v>
      </c>
      <c r="FD7" s="272"/>
      <c r="FE7" s="273" t="s">
        <v>176</v>
      </c>
      <c r="FF7" s="256">
        <v>139877.94499999998</v>
      </c>
      <c r="FG7" s="256">
        <v>204495.52999999997</v>
      </c>
      <c r="FH7" s="256">
        <v>402697.07999999996</v>
      </c>
      <c r="FI7" s="253">
        <f t="shared" ref="FI7:FI20" si="29">FF7+FH7+FG7</f>
        <v>747070.55499999993</v>
      </c>
      <c r="FJ7" s="256">
        <v>139877.94499999998</v>
      </c>
      <c r="FK7" s="256">
        <v>204901.89999999997</v>
      </c>
      <c r="FL7" s="256">
        <v>402697.07999999996</v>
      </c>
      <c r="FM7" s="256">
        <v>747476.92499999993</v>
      </c>
      <c r="FN7" s="256">
        <v>747476.92499999993</v>
      </c>
      <c r="FO7" s="210"/>
      <c r="FP7" s="14"/>
      <c r="FQ7" s="15"/>
      <c r="FR7" s="247">
        <v>2</v>
      </c>
      <c r="FS7" s="249" t="s">
        <v>177</v>
      </c>
      <c r="FT7" s="256">
        <v>10877.97</v>
      </c>
      <c r="FU7" s="256">
        <v>52049.94</v>
      </c>
      <c r="FV7" s="256">
        <v>91367.37</v>
      </c>
      <c r="FW7" s="253">
        <v>154295.28</v>
      </c>
      <c r="FX7" s="256">
        <v>0</v>
      </c>
      <c r="FY7" s="256">
        <v>0</v>
      </c>
      <c r="FZ7" s="256">
        <v>0</v>
      </c>
      <c r="GA7" s="253">
        <f t="shared" si="1"/>
        <v>0</v>
      </c>
      <c r="GB7" s="210"/>
      <c r="GC7" s="211"/>
      <c r="GD7" s="15"/>
      <c r="GE7" s="247">
        <v>2</v>
      </c>
      <c r="GF7" s="274" t="s">
        <v>178</v>
      </c>
      <c r="GG7" s="256">
        <v>0</v>
      </c>
      <c r="GH7" s="256">
        <v>0</v>
      </c>
      <c r="GI7" s="256">
        <v>0</v>
      </c>
      <c r="GJ7" s="253">
        <f t="shared" si="2"/>
        <v>0</v>
      </c>
      <c r="GK7" s="256">
        <v>0</v>
      </c>
      <c r="GL7" s="256">
        <v>0</v>
      </c>
      <c r="GM7" s="256">
        <v>0</v>
      </c>
      <c r="GN7" s="253">
        <f t="shared" si="3"/>
        <v>0</v>
      </c>
      <c r="GO7" s="210"/>
      <c r="GP7" s="211"/>
      <c r="GQ7" s="15"/>
      <c r="GR7" s="247">
        <v>2</v>
      </c>
      <c r="GS7" s="249" t="s">
        <v>179</v>
      </c>
      <c r="GT7" s="256">
        <v>26815.7</v>
      </c>
      <c r="GU7" s="256">
        <v>125865.39999999998</v>
      </c>
      <c r="GV7" s="256">
        <v>1140264.2700000003</v>
      </c>
      <c r="GW7" s="253">
        <f t="shared" si="4"/>
        <v>1292945.3700000001</v>
      </c>
      <c r="GX7" s="256">
        <v>0</v>
      </c>
      <c r="GY7" s="256">
        <v>0</v>
      </c>
      <c r="GZ7" s="256">
        <v>0</v>
      </c>
      <c r="HA7" s="256">
        <v>0</v>
      </c>
      <c r="HB7" s="210"/>
      <c r="HC7" s="211"/>
      <c r="HD7" s="15"/>
      <c r="HE7" s="247">
        <v>2</v>
      </c>
      <c r="HF7" s="275" t="s">
        <v>163</v>
      </c>
      <c r="HG7" s="256">
        <v>44504841.882799998</v>
      </c>
      <c r="HH7" s="256">
        <v>91775075.201399997</v>
      </c>
      <c r="HI7" s="256">
        <v>198418138.84740001</v>
      </c>
      <c r="HJ7" s="253">
        <f>SUM(HG7:HI7)</f>
        <v>334698055.93159997</v>
      </c>
      <c r="HK7" s="256">
        <v>43699137.102799997</v>
      </c>
      <c r="HL7" s="256">
        <v>91792498.6162</v>
      </c>
      <c r="HM7" s="256">
        <v>195023789.6974</v>
      </c>
      <c r="HN7" s="256">
        <f>SUM(HK7:HM7)</f>
        <v>330515425.41639996</v>
      </c>
      <c r="HO7" s="15"/>
      <c r="HP7" s="22"/>
      <c r="HQ7" s="15"/>
      <c r="HR7" s="15"/>
      <c r="HS7" s="247">
        <v>2</v>
      </c>
      <c r="HT7" s="231">
        <v>2</v>
      </c>
      <c r="HU7" s="231">
        <v>10</v>
      </c>
      <c r="HV7" s="231">
        <v>13</v>
      </c>
      <c r="HW7" s="258">
        <v>17239830</v>
      </c>
      <c r="HX7" s="258">
        <v>21511674</v>
      </c>
      <c r="HY7" s="252">
        <f t="shared" si="5"/>
        <v>1.3</v>
      </c>
      <c r="HZ7" s="252">
        <f t="shared" si="6"/>
        <v>1.2477892183391599</v>
      </c>
      <c r="IA7" s="254">
        <v>1</v>
      </c>
      <c r="IB7" s="254">
        <v>0</v>
      </c>
      <c r="IC7" s="254">
        <v>0</v>
      </c>
      <c r="ID7" s="15"/>
      <c r="IE7" s="132"/>
      <c r="IF7" s="15"/>
      <c r="IG7" s="276">
        <v>2</v>
      </c>
      <c r="IH7" s="277">
        <v>2</v>
      </c>
      <c r="II7" s="251">
        <f t="shared" si="7"/>
        <v>1.2477892183391599</v>
      </c>
      <c r="IJ7" s="256">
        <v>0</v>
      </c>
      <c r="IK7" s="253">
        <f t="shared" ref="IK7:IK25" si="30">II7*IJ7</f>
        <v>0</v>
      </c>
      <c r="IL7" s="256">
        <v>1827229</v>
      </c>
      <c r="IM7" s="253">
        <v>2362601</v>
      </c>
      <c r="IN7" s="256">
        <v>813425.59309999994</v>
      </c>
      <c r="IO7" s="253">
        <v>1031311</v>
      </c>
      <c r="IP7" s="256">
        <f t="shared" ref="IP7:IQ26" si="31">SUM(IJ7,IN7)</f>
        <v>813425.59309999994</v>
      </c>
      <c r="IQ7" s="256">
        <f t="shared" si="31"/>
        <v>1031311</v>
      </c>
      <c r="IR7" s="223"/>
      <c r="IS7" s="224"/>
      <c r="IT7" s="223"/>
      <c r="IU7" s="276">
        <v>2</v>
      </c>
      <c r="IV7" s="277">
        <v>2</v>
      </c>
      <c r="IW7" s="278">
        <f t="shared" si="8"/>
        <v>1.3</v>
      </c>
      <c r="IX7" s="279">
        <f t="shared" si="8"/>
        <v>1.2477892183391599</v>
      </c>
      <c r="IY7" s="256">
        <v>384531.40229593788</v>
      </c>
      <c r="IZ7" s="253">
        <f>IY7*$IX7</f>
        <v>479814.13789770938</v>
      </c>
      <c r="JA7" s="256">
        <v>10232.121999999999</v>
      </c>
      <c r="JB7" s="253">
        <f t="shared" ref="JB7:JB25" si="32">JA7*$IX7</f>
        <v>12767.531512330921</v>
      </c>
      <c r="JC7" s="256">
        <v>143781.15570406205</v>
      </c>
      <c r="JD7" s="253">
        <f t="shared" ref="JD7:JD25" si="33">JC7*IW7</f>
        <v>186915.50241528067</v>
      </c>
      <c r="JE7" s="256">
        <v>361002.2</v>
      </c>
      <c r="JF7" s="253">
        <v>453343.80000000005</v>
      </c>
      <c r="JG7" s="256">
        <v>92306.16</v>
      </c>
      <c r="JH7" s="253">
        <f t="shared" ref="JH7:JH24" si="34">JG7*$IX7</f>
        <v>115178.63123428944</v>
      </c>
      <c r="JI7" s="256">
        <v>38424.280000000013</v>
      </c>
      <c r="JJ7" s="253">
        <f t="shared" ref="JJ7:JJ25" si="35">JI7*$IX7</f>
        <v>47945.40230644503</v>
      </c>
      <c r="JK7" s="256">
        <v>10962</v>
      </c>
      <c r="JL7" s="253">
        <f t="shared" ref="JL7:JL25" si="36">JK7*$IX7</f>
        <v>13678.265411433871</v>
      </c>
      <c r="JM7" s="256">
        <v>102282.64950000001</v>
      </c>
      <c r="JN7" s="253">
        <f t="shared" ref="JN7:JN25" si="37">JM7*$IX7</f>
        <v>127627.18726926328</v>
      </c>
      <c r="JO7" s="256">
        <f t="shared" ref="JO7:JP26" si="38">IY7+JA7+JC7+JE7+JG7+JK7+JM7+JI7</f>
        <v>1143521.9694999999</v>
      </c>
      <c r="JP7" s="256">
        <f t="shared" si="38"/>
        <v>1437270.4580467523</v>
      </c>
      <c r="JQ7" s="280">
        <f t="shared" si="9"/>
        <v>6.6813510563926926</v>
      </c>
      <c r="JR7" s="15"/>
      <c r="JS7" s="22"/>
      <c r="JT7" s="15"/>
      <c r="JU7" s="247">
        <v>2</v>
      </c>
      <c r="JV7" s="231">
        <v>2</v>
      </c>
      <c r="JW7" s="15">
        <f t="shared" si="10"/>
        <v>13</v>
      </c>
      <c r="JX7" s="15">
        <f t="shared" ref="JX7:JX18" si="39">JW7</f>
        <v>13</v>
      </c>
      <c r="JY7" s="281">
        <f t="shared" si="11"/>
        <v>21511674</v>
      </c>
      <c r="JZ7" s="281">
        <f t="shared" si="12"/>
        <v>21926120.811170552</v>
      </c>
      <c r="KA7" s="282">
        <f t="shared" ref="KA7:KA26" si="40">JX7/JW7</f>
        <v>1</v>
      </c>
      <c r="KB7" s="282">
        <f t="shared" ref="KB7:KB26" si="41">JZ7/JY7</f>
        <v>1.0192661348052481</v>
      </c>
      <c r="KC7" s="282">
        <f t="shared" ref="KC7:KC25" si="42">LT8/LS8</f>
        <v>1.0923008272899819</v>
      </c>
      <c r="KD7" s="231" t="s">
        <v>435</v>
      </c>
      <c r="KE7" s="231"/>
      <c r="KF7" s="232"/>
      <c r="KG7" s="231"/>
      <c r="KH7" s="247">
        <v>2</v>
      </c>
      <c r="KI7" s="231">
        <v>2</v>
      </c>
      <c r="KJ7" s="283" t="str">
        <f t="shared" si="13"/>
        <v>Q4</v>
      </c>
      <c r="KK7" s="284">
        <f t="shared" si="14"/>
        <v>1.0923008272899819</v>
      </c>
      <c r="KL7" s="270">
        <f t="shared" ref="KL7:KL25" si="43">IK7</f>
        <v>0</v>
      </c>
      <c r="KM7" s="270">
        <f t="shared" ref="KM7:KM25" si="44">KL7*KC7</f>
        <v>0</v>
      </c>
      <c r="KN7" s="270">
        <f t="shared" si="15"/>
        <v>2362601</v>
      </c>
      <c r="KO7" s="270">
        <f t="shared" si="16"/>
        <v>2428589.6941323071</v>
      </c>
      <c r="KP7" s="270">
        <f t="shared" si="17"/>
        <v>1031311</v>
      </c>
      <c r="KQ7" s="270">
        <f t="shared" si="18"/>
        <v>1022791.1773761568</v>
      </c>
      <c r="KR7" s="270">
        <v>0</v>
      </c>
      <c r="KS7" s="270">
        <f t="shared" ref="KS7:KS25" si="45">HX7/$HX$26*$KS$26</f>
        <v>48695.216156702285</v>
      </c>
      <c r="KT7" s="270">
        <f t="shared" si="19"/>
        <v>1031311</v>
      </c>
      <c r="KU7" s="270">
        <f t="shared" si="19"/>
        <v>1022791.1773761568</v>
      </c>
      <c r="KV7" s="235"/>
      <c r="KW7" s="232"/>
      <c r="KX7" s="231"/>
      <c r="KY7" s="285">
        <f>KY6+1</f>
        <v>2</v>
      </c>
      <c r="KZ7" s="286">
        <v>1</v>
      </c>
      <c r="LA7" s="287">
        <f>KA6</f>
        <v>0.92</v>
      </c>
      <c r="LB7" s="287">
        <f>KB6</f>
        <v>1.0192661348052481</v>
      </c>
      <c r="LC7" s="288">
        <v>97.871738014620576</v>
      </c>
      <c r="LD7" s="201">
        <f>IZ6*LD$6/LC7*LB7</f>
        <v>716927.39659866726</v>
      </c>
      <c r="LE7" s="288">
        <v>97.871738014620576</v>
      </c>
      <c r="LF7" s="201">
        <f t="shared" ref="LF7:LF26" si="46">JB6*LF$6/LE7*LB7</f>
        <v>34198.896313170837</v>
      </c>
      <c r="LG7" s="288">
        <v>97.871738014620576</v>
      </c>
      <c r="LH7" s="201">
        <f t="shared" ref="LH7:LH26" si="47">JD6*LH$6/LG7*LA7</f>
        <v>354224.39240565826</v>
      </c>
      <c r="LI7" s="288">
        <v>113.283800212451</v>
      </c>
      <c r="LJ7" s="201">
        <f t="shared" ref="LJ7:LJ26" si="48">JF6*LJ$6/LI7*LA7</f>
        <v>811127.61934708024</v>
      </c>
      <c r="LK7" s="288">
        <v>114.530871148214</v>
      </c>
      <c r="LL7" s="201">
        <f t="shared" ref="LL7:LL26" si="49">JH6*LL$6/LK7*LB7</f>
        <v>44595.404316684013</v>
      </c>
      <c r="LM7" s="288">
        <v>133.31173389491801</v>
      </c>
      <c r="LN7" s="201">
        <f t="shared" ref="LN7:LN26" si="50">JJ6*LN$6/LM7*LB7</f>
        <v>36797.63834717837</v>
      </c>
      <c r="LO7" s="288">
        <v>103.218284594742</v>
      </c>
      <c r="LP7" s="201">
        <f t="shared" ref="LP7:LP26" si="51">JL6*LP$6/LO7*$LB7</f>
        <v>48555.472674870762</v>
      </c>
      <c r="LQ7" s="288">
        <v>109.79963570127499</v>
      </c>
      <c r="LR7" s="289">
        <f t="shared" ref="LR7:LR26" si="52">JN6*LR$6/LQ7*$LB7</f>
        <v>228726.4018374946</v>
      </c>
      <c r="LS7" s="290">
        <f t="shared" ref="LS7:LS26" si="53">JP6</f>
        <v>1972315.4304403074</v>
      </c>
      <c r="LT7" s="290">
        <f>LD7+LF7+LH7+LJ7+LL7+LP7+LR7+LN7</f>
        <v>2275153.221840804</v>
      </c>
      <c r="LU7" s="23"/>
      <c r="LV7" s="244"/>
      <c r="LW7" s="15"/>
      <c r="LX7" s="247">
        <v>2</v>
      </c>
      <c r="LY7" s="291">
        <v>2</v>
      </c>
      <c r="LZ7" s="256">
        <f t="shared" si="20"/>
        <v>813425.59309999994</v>
      </c>
      <c r="MA7" s="256">
        <f t="shared" si="20"/>
        <v>1031311</v>
      </c>
      <c r="MB7" s="253">
        <f t="shared" si="21"/>
        <v>1022791.1773761568</v>
      </c>
      <c r="MC7" s="256">
        <f t="shared" si="22"/>
        <v>1143521.9694999999</v>
      </c>
      <c r="MD7" s="256">
        <f t="shared" si="22"/>
        <v>1437270.4580467523</v>
      </c>
      <c r="ME7" s="253">
        <f t="shared" ref="ME7:ME25" si="54">LT8</f>
        <v>1569931.7103639187</v>
      </c>
      <c r="MF7" s="250">
        <f t="shared" ref="MF7:MH26" si="55">LZ7-MC7</f>
        <v>-330096.37639999995</v>
      </c>
      <c r="MG7" s="256">
        <f t="shared" si="55"/>
        <v>-405959.45804675226</v>
      </c>
      <c r="MH7" s="256">
        <f t="shared" si="55"/>
        <v>-547140.53298776189</v>
      </c>
      <c r="MI7" s="15"/>
      <c r="MJ7" s="246"/>
      <c r="MK7" s="18"/>
      <c r="ML7" s="247">
        <f>ML6+1</f>
        <v>2</v>
      </c>
      <c r="MM7" s="257" t="s">
        <v>180</v>
      </c>
      <c r="MN7" s="256">
        <v>117795882.44673061</v>
      </c>
      <c r="MO7" s="18"/>
      <c r="MP7" s="246"/>
      <c r="MQ7" s="18"/>
      <c r="MR7" s="193">
        <v>1</v>
      </c>
      <c r="MS7" s="195" t="s">
        <v>163</v>
      </c>
      <c r="MT7" s="200">
        <f>N7</f>
        <v>341824682.26215607</v>
      </c>
      <c r="MU7" s="292">
        <f t="shared" ref="MU7:MU12" si="56">MT7/$MT$34*100</f>
        <v>15.740955279923993</v>
      </c>
      <c r="MV7" s="17"/>
      <c r="MW7" s="293">
        <f>MW8+MW9</f>
        <v>372961930.72314918</v>
      </c>
      <c r="MX7" s="292">
        <f t="shared" ref="MX7:MX12" si="57">MW7/$MX$34*100</f>
        <v>17.174819073260249</v>
      </c>
      <c r="MY7" s="15"/>
      <c r="MZ7" s="246"/>
      <c r="NA7" s="18"/>
      <c r="NB7" s="193">
        <v>1</v>
      </c>
      <c r="NC7" s="195" t="str">
        <f t="shared" ref="NC7:NC21" si="58">MS7</f>
        <v>Revenue</v>
      </c>
      <c r="ND7" s="200">
        <v>344804015.28596961</v>
      </c>
      <c r="NE7" s="200">
        <f>MT7</f>
        <v>341824682.26215607</v>
      </c>
      <c r="NF7" s="200">
        <f>NE7-ND7</f>
        <v>-2979333.0238135457</v>
      </c>
      <c r="NG7" s="294">
        <f>NF7/ND7</f>
        <v>-8.6406564069231636E-3</v>
      </c>
      <c r="NH7" s="15"/>
      <c r="NI7" s="246"/>
      <c r="NJ7" s="18"/>
    </row>
    <row r="8" spans="1:374" x14ac:dyDescent="0.3">
      <c r="A8" s="17"/>
      <c r="B8" s="177">
        <f>B7+1</f>
        <v>3</v>
      </c>
      <c r="C8" s="295"/>
      <c r="D8" s="17"/>
      <c r="E8" s="196" t="s">
        <v>181</v>
      </c>
      <c r="F8" s="293">
        <f>HJ8</f>
        <v>224292117.40000001</v>
      </c>
      <c r="G8" s="222">
        <f t="shared" si="23"/>
        <v>10.99526613822796</v>
      </c>
      <c r="H8" s="293">
        <f>HN8</f>
        <v>225221167.40000001</v>
      </c>
      <c r="I8" s="219">
        <f t="shared" si="24"/>
        <v>10.996071160073397</v>
      </c>
      <c r="J8" s="201">
        <f t="shared" ref="J8:J22" si="59">H8-F8</f>
        <v>929050</v>
      </c>
      <c r="K8" s="293">
        <f>IM26</f>
        <v>236231994</v>
      </c>
      <c r="L8" s="219">
        <f t="shared" si="25"/>
        <v>11.088019398818801</v>
      </c>
      <c r="M8" s="201">
        <f t="shared" ref="M8:M22" si="60">K8-H8</f>
        <v>11010826.599999994</v>
      </c>
      <c r="N8" s="293">
        <f>KO26</f>
        <v>240527467.54057765</v>
      </c>
      <c r="O8" s="219">
        <f t="shared" si="26"/>
        <v>11.07623968255721</v>
      </c>
      <c r="P8" s="201">
        <f t="shared" ref="P8:P22" si="61">N8-K8</f>
        <v>4295473.5405776501</v>
      </c>
      <c r="Q8" s="293">
        <f t="shared" ref="Q8:Q22" si="62">N8-F8</f>
        <v>16235350.140577644</v>
      </c>
      <c r="R8" s="220">
        <f t="shared" ref="R8:R22" si="63">O8/G8-1</f>
        <v>7.364400580330166E-3</v>
      </c>
      <c r="S8" s="15"/>
      <c r="T8" s="22"/>
      <c r="U8" s="15"/>
      <c r="V8" s="296">
        <f t="shared" ref="V8:V20" si="64">V7+1</f>
        <v>2</v>
      </c>
      <c r="W8" s="297" t="s">
        <v>182</v>
      </c>
      <c r="X8" s="298">
        <f>X7/F$24*100</f>
        <v>3.9711150624247606E-2</v>
      </c>
      <c r="Y8" s="219">
        <f>Y7/F$24*100</f>
        <v>0.18912050965088351</v>
      </c>
      <c r="Z8" s="219">
        <f>Z7/F$24*100</f>
        <v>0.43638702719900546</v>
      </c>
      <c r="AA8" s="219">
        <f>AA7/F$24*100</f>
        <v>0.66521868747413648</v>
      </c>
      <c r="AB8" s="252"/>
      <c r="AC8" s="22"/>
      <c r="AD8" s="15"/>
      <c r="AE8" s="296">
        <f>AE7+1</f>
        <v>2</v>
      </c>
      <c r="AF8" s="299" t="s">
        <v>183</v>
      </c>
      <c r="AG8" s="300">
        <f>AG7*3600/F$24</f>
        <v>3.1237546238540967</v>
      </c>
      <c r="AH8" s="300">
        <f>AH7*3600/F$24</f>
        <v>0.17064516284495507</v>
      </c>
      <c r="AI8" s="300">
        <f>AI7*3600/F$24</f>
        <v>0.93913568625261323</v>
      </c>
      <c r="AJ8" s="15"/>
      <c r="AK8" s="22"/>
      <c r="AL8" s="15"/>
      <c r="AM8" s="193">
        <v>3</v>
      </c>
      <c r="AN8" s="194"/>
      <c r="AO8" s="17"/>
      <c r="AP8" s="301" t="s">
        <v>181</v>
      </c>
      <c r="AQ8" s="196"/>
      <c r="AR8" s="302">
        <v>79503570.349999994</v>
      </c>
      <c r="AS8" s="303">
        <v>7.7528122997362363</v>
      </c>
      <c r="AT8" s="304"/>
      <c r="AU8" s="302">
        <v>82983136.416666657</v>
      </c>
      <c r="AV8" s="303">
        <v>7.689473162491363</v>
      </c>
      <c r="AW8" s="294">
        <f>AV8/AS8-1</f>
        <v>-8.1698272570107644E-3</v>
      </c>
      <c r="AX8" s="304"/>
      <c r="AY8" s="302">
        <v>98672863.5</v>
      </c>
      <c r="AZ8" s="303">
        <v>7.6482480685877787</v>
      </c>
      <c r="BA8" s="294">
        <f>AZ8/AV8-1</f>
        <v>-5.3612377639442599E-3</v>
      </c>
      <c r="BB8" s="304"/>
      <c r="BC8" s="302">
        <v>111397202</v>
      </c>
      <c r="BD8" s="303">
        <v>7.5748932801967008</v>
      </c>
      <c r="BE8" s="294">
        <f>BD8/AZ8-1</f>
        <v>-9.5910576818701854E-3</v>
      </c>
      <c r="BF8" s="304"/>
      <c r="BG8" s="302">
        <v>116322907.89166664</v>
      </c>
      <c r="BH8" s="303">
        <v>7.6546287169214136</v>
      </c>
      <c r="BI8" s="294">
        <f>BH8/BD8-1</f>
        <v>1.0526278559351843E-2</v>
      </c>
      <c r="BJ8" s="304"/>
      <c r="BK8" s="302">
        <v>174683793.20000002</v>
      </c>
      <c r="BL8" s="303">
        <v>10.384673130282241</v>
      </c>
      <c r="BM8" s="294">
        <f>BL8/BH8-1</f>
        <v>0.35665275408143038</v>
      </c>
      <c r="BN8" s="304"/>
      <c r="BO8" s="302">
        <v>208646041.65000004</v>
      </c>
      <c r="BP8" s="303">
        <v>11.249033527135891</v>
      </c>
      <c r="BQ8" s="294">
        <f>BP8/BL8-1</f>
        <v>8.3234242042065976E-2</v>
      </c>
      <c r="BR8" s="304"/>
      <c r="BS8" s="17">
        <v>219246568.60000002</v>
      </c>
      <c r="BT8" s="17">
        <v>11.174331831570692</v>
      </c>
      <c r="BU8" s="17">
        <f>BT8/BP8-1</f>
        <v>-6.6407212126265991E-3</v>
      </c>
      <c r="BV8" s="293">
        <v>215103150.44999999</v>
      </c>
      <c r="BW8" s="305">
        <v>11.112344701929782</v>
      </c>
      <c r="BX8" s="305">
        <f t="shared" ref="BX8:BX20" si="65">BW8/BT8-1</f>
        <v>-5.5472784033295808E-3</v>
      </c>
      <c r="BY8" s="293">
        <f t="shared" si="27"/>
        <v>224292117.40000001</v>
      </c>
      <c r="BZ8" s="305">
        <f t="shared" si="27"/>
        <v>10.99526613822796</v>
      </c>
      <c r="CA8" s="305">
        <f t="shared" ref="CA8:CA20" si="66">BZ8/BW8-1</f>
        <v>-1.0535901003996928E-2</v>
      </c>
      <c r="CB8" s="306">
        <f t="shared" ref="CB8:CB20" si="67">BY8/AR8-1</f>
        <v>1.8211577972233801</v>
      </c>
      <c r="CC8" s="307">
        <f t="shared" ref="CC8:CC20" si="68">(CB8+1)^(1/15)-1</f>
        <v>7.1589604584358479E-2</v>
      </c>
      <c r="CD8" s="15"/>
      <c r="CE8" s="22"/>
      <c r="CF8" s="15"/>
      <c r="CG8" s="308">
        <v>3</v>
      </c>
      <c r="CH8" s="309" t="s">
        <v>69</v>
      </c>
      <c r="CI8" s="310">
        <v>1037953.9212862249</v>
      </c>
      <c r="CJ8" s="311">
        <v>19067402.537700005</v>
      </c>
      <c r="CK8" s="311">
        <v>2680321.9471999994</v>
      </c>
      <c r="CL8" s="312">
        <f>CK8+CJ8</f>
        <v>21747724.484900005</v>
      </c>
      <c r="CM8" s="310">
        <v>1037953.9212862249</v>
      </c>
      <c r="CN8" s="311">
        <v>19067402.537700005</v>
      </c>
      <c r="CO8" s="311">
        <v>1987268.965545478</v>
      </c>
      <c r="CP8" s="311">
        <f>CO8+CN8</f>
        <v>21054671.503245484</v>
      </c>
      <c r="CQ8" s="202"/>
      <c r="CR8" s="26"/>
      <c r="CS8" s="15"/>
      <c r="CT8" s="308">
        <v>3</v>
      </c>
      <c r="CU8" s="313" t="s">
        <v>69</v>
      </c>
      <c r="CV8" s="314">
        <v>47734.44660000001</v>
      </c>
      <c r="CW8" s="312">
        <v>820141.61180000019</v>
      </c>
      <c r="CX8" s="314">
        <v>47734.446599999996</v>
      </c>
      <c r="CY8" s="311">
        <v>820141.61180000007</v>
      </c>
      <c r="CZ8" s="311">
        <v>820141.61180000019</v>
      </c>
      <c r="DA8" s="15"/>
      <c r="DB8" s="26"/>
      <c r="DC8" s="15"/>
      <c r="DD8" s="308">
        <v>3</v>
      </c>
      <c r="DE8" s="313" t="s">
        <v>69</v>
      </c>
      <c r="DF8" s="314">
        <v>263710.59171428572</v>
      </c>
      <c r="DG8" s="312">
        <v>9145732.2264999989</v>
      </c>
      <c r="DH8" s="314">
        <v>263710.59171428572</v>
      </c>
      <c r="DI8" s="311">
        <v>9838785.2081545219</v>
      </c>
      <c r="DJ8" s="15"/>
      <c r="DK8" s="22"/>
      <c r="DL8" s="15"/>
      <c r="DM8" s="193">
        <v>3</v>
      </c>
      <c r="DN8" s="315" t="s">
        <v>184</v>
      </c>
      <c r="DO8" s="200">
        <v>2384928.9540000004</v>
      </c>
      <c r="DP8" s="200">
        <v>4314554.76</v>
      </c>
      <c r="DQ8" s="200">
        <v>13720399.439999999</v>
      </c>
      <c r="DR8" s="200">
        <v>20419883.153999999</v>
      </c>
      <c r="DS8" s="293"/>
      <c r="DT8" s="200"/>
      <c r="DU8" s="200"/>
      <c r="DV8" s="200"/>
      <c r="DW8" s="16"/>
      <c r="DX8" s="13"/>
      <c r="DY8" s="16"/>
      <c r="DZ8" s="308">
        <v>3</v>
      </c>
      <c r="EA8" s="316" t="s">
        <v>185</v>
      </c>
      <c r="EB8" s="200">
        <v>90682.152000000002</v>
      </c>
      <c r="EC8" s="200">
        <v>222868.46000000002</v>
      </c>
      <c r="ED8" s="200">
        <v>749863.34999999986</v>
      </c>
      <c r="EE8" s="201">
        <f>SUM(EB8:ED8)</f>
        <v>1063413.9619999998</v>
      </c>
      <c r="EF8" s="200">
        <v>90682.152000000002</v>
      </c>
      <c r="EG8" s="200">
        <v>224718.46000000002</v>
      </c>
      <c r="EH8" s="200">
        <v>749863.34999999986</v>
      </c>
      <c r="EI8" s="200">
        <f>SUM(EF8:EH8)</f>
        <v>1065263.9619999998</v>
      </c>
      <c r="EJ8" s="23"/>
      <c r="EK8" s="26"/>
      <c r="EL8" s="15"/>
      <c r="EM8" s="308">
        <v>3</v>
      </c>
      <c r="EN8" s="316" t="s">
        <v>185</v>
      </c>
      <c r="EO8" s="200">
        <v>706915.30399999989</v>
      </c>
      <c r="EP8" s="200">
        <v>675015.03</v>
      </c>
      <c r="EQ8" s="200">
        <v>763100.70000000007</v>
      </c>
      <c r="ER8" s="201">
        <f>SUM(EO8:EQ8)</f>
        <v>2145031.034</v>
      </c>
      <c r="ES8" s="200">
        <v>653649.87821666652</v>
      </c>
      <c r="ET8" s="200">
        <v>656780.09519999987</v>
      </c>
      <c r="EU8" s="200">
        <v>731608.2165000001</v>
      </c>
      <c r="EV8" s="201">
        <f>SUM(ES8:EU8)</f>
        <v>2042038.1899166666</v>
      </c>
      <c r="EW8" s="200">
        <f>(EV8/$EV$9)*$EW$9</f>
        <v>1505543.5132420096</v>
      </c>
      <c r="EX8" s="200">
        <f>(EV8/$EV$9)*$EX$9</f>
        <v>548665.29700827738</v>
      </c>
      <c r="EY8" s="200">
        <f t="shared" si="28"/>
        <v>2054208.8102502869</v>
      </c>
      <c r="EZ8" s="23"/>
      <c r="FA8" s="26"/>
      <c r="FB8" s="15"/>
      <c r="FC8" s="193">
        <f>FC7+1</f>
        <v>3</v>
      </c>
      <c r="FD8" s="317"/>
      <c r="FE8" s="318" t="s">
        <v>186</v>
      </c>
      <c r="FF8" s="200">
        <v>178870.2775</v>
      </c>
      <c r="FG8" s="200">
        <v>285777.3</v>
      </c>
      <c r="FH8" s="200">
        <v>558214.89000000013</v>
      </c>
      <c r="FI8" s="201">
        <f t="shared" si="29"/>
        <v>1022862.4675</v>
      </c>
      <c r="FJ8" s="200">
        <v>178870.2775</v>
      </c>
      <c r="FK8" s="200">
        <v>285777.3</v>
      </c>
      <c r="FL8" s="200">
        <v>558214.89000000013</v>
      </c>
      <c r="FM8" s="200">
        <v>1022862.4675000001</v>
      </c>
      <c r="FN8" s="200">
        <v>1022862.4675000001</v>
      </c>
      <c r="FO8" s="23"/>
      <c r="FP8" s="319"/>
      <c r="FQ8" s="15"/>
      <c r="FR8" s="193">
        <v>3</v>
      </c>
      <c r="FS8" s="196" t="s">
        <v>187</v>
      </c>
      <c r="FT8" s="200">
        <v>135966.15</v>
      </c>
      <c r="FU8" s="200">
        <v>692002.88</v>
      </c>
      <c r="FV8" s="200">
        <v>1513447.69</v>
      </c>
      <c r="FW8" s="201">
        <v>2341416.7199999997</v>
      </c>
      <c r="FX8" s="200">
        <v>0</v>
      </c>
      <c r="FY8" s="200">
        <v>0</v>
      </c>
      <c r="FZ8" s="200">
        <v>0</v>
      </c>
      <c r="GA8" s="201">
        <f t="shared" si="1"/>
        <v>0</v>
      </c>
      <c r="GB8" s="210"/>
      <c r="GC8" s="211"/>
      <c r="GD8" s="15"/>
      <c r="GE8" s="193">
        <v>3</v>
      </c>
      <c r="GF8" s="17" t="s">
        <v>188</v>
      </c>
      <c r="GG8" s="200">
        <v>0</v>
      </c>
      <c r="GH8" s="200">
        <v>0</v>
      </c>
      <c r="GI8" s="200">
        <v>0</v>
      </c>
      <c r="GJ8" s="201">
        <f t="shared" si="2"/>
        <v>0</v>
      </c>
      <c r="GK8" s="200">
        <v>0</v>
      </c>
      <c r="GL8" s="200">
        <v>0</v>
      </c>
      <c r="GM8" s="200">
        <v>0</v>
      </c>
      <c r="GN8" s="201">
        <f t="shared" si="3"/>
        <v>0</v>
      </c>
      <c r="GO8" s="210"/>
      <c r="GP8" s="211"/>
      <c r="GQ8" s="15"/>
      <c r="GR8" s="193">
        <v>3</v>
      </c>
      <c r="GS8" s="196" t="s">
        <v>189</v>
      </c>
      <c r="GT8" s="200">
        <v>0</v>
      </c>
      <c r="GU8" s="200">
        <v>0</v>
      </c>
      <c r="GV8" s="200">
        <v>11464.58</v>
      </c>
      <c r="GW8" s="201">
        <f t="shared" si="4"/>
        <v>11464.58</v>
      </c>
      <c r="GX8" s="200">
        <v>0</v>
      </c>
      <c r="GY8" s="200">
        <v>0</v>
      </c>
      <c r="GZ8" s="200">
        <v>11464.58</v>
      </c>
      <c r="HA8" s="200">
        <f>SUM(GX8:GZ8)</f>
        <v>11464.58</v>
      </c>
      <c r="HB8" s="210"/>
      <c r="HC8" s="211"/>
      <c r="HD8" s="15"/>
      <c r="HE8" s="193">
        <v>3</v>
      </c>
      <c r="HF8" s="320" t="s">
        <v>190</v>
      </c>
      <c r="HG8" s="200">
        <v>30187387</v>
      </c>
      <c r="HH8" s="200">
        <v>62024290</v>
      </c>
      <c r="HI8" s="200">
        <v>132080440.40000001</v>
      </c>
      <c r="HJ8" s="201">
        <f>SUM(HG8:HI8)</f>
        <v>224292117.40000001</v>
      </c>
      <c r="HK8" s="200">
        <v>30187387</v>
      </c>
      <c r="HL8" s="200">
        <v>62953340</v>
      </c>
      <c r="HM8" s="200">
        <v>132080440.40000001</v>
      </c>
      <c r="HN8" s="200">
        <f>SUM(HK8:HM8)</f>
        <v>225221167.40000001</v>
      </c>
      <c r="HO8" s="15"/>
      <c r="HP8" s="22"/>
      <c r="HQ8" s="15"/>
      <c r="HR8" s="15"/>
      <c r="HS8" s="193">
        <v>3</v>
      </c>
      <c r="HT8" s="216">
        <v>3</v>
      </c>
      <c r="HU8" s="216">
        <v>10</v>
      </c>
      <c r="HV8" s="216">
        <v>11</v>
      </c>
      <c r="HW8" s="217">
        <v>20769388</v>
      </c>
      <c r="HX8" s="217">
        <v>23438580</v>
      </c>
      <c r="HY8" s="219">
        <f t="shared" si="5"/>
        <v>1.1000000000000001</v>
      </c>
      <c r="HZ8" s="219">
        <f t="shared" si="6"/>
        <v>1.1285156789405639</v>
      </c>
      <c r="IA8" s="220">
        <v>1</v>
      </c>
      <c r="IB8" s="220">
        <v>0</v>
      </c>
      <c r="IC8" s="220">
        <v>0</v>
      </c>
      <c r="ID8" s="15"/>
      <c r="IE8" s="22"/>
      <c r="IF8" s="15"/>
      <c r="IG8" s="225">
        <v>3</v>
      </c>
      <c r="IH8" s="226">
        <v>3</v>
      </c>
      <c r="II8" s="222">
        <f t="shared" si="7"/>
        <v>1.1285156789405639</v>
      </c>
      <c r="IJ8" s="200">
        <v>10376.43</v>
      </c>
      <c r="IK8" s="201">
        <f t="shared" si="30"/>
        <v>11709.963946429236</v>
      </c>
      <c r="IL8" s="200">
        <v>2208141</v>
      </c>
      <c r="IM8" s="201">
        <v>2539591</v>
      </c>
      <c r="IN8" s="200">
        <v>990067.64870000002</v>
      </c>
      <c r="IO8" s="201">
        <v>1107742</v>
      </c>
      <c r="IP8" s="200">
        <f t="shared" si="31"/>
        <v>1000444.0787000001</v>
      </c>
      <c r="IQ8" s="200">
        <f t="shared" si="31"/>
        <v>1119451.9639464293</v>
      </c>
      <c r="IR8" s="223"/>
      <c r="IS8" s="224"/>
      <c r="IT8" s="223"/>
      <c r="IU8" s="225">
        <v>3</v>
      </c>
      <c r="IV8" s="226">
        <v>3</v>
      </c>
      <c r="IW8" s="227">
        <f t="shared" si="8"/>
        <v>1.1000000000000001</v>
      </c>
      <c r="IX8" s="228">
        <f t="shared" si="8"/>
        <v>1.1285156789405639</v>
      </c>
      <c r="IY8" s="200">
        <v>374397.6966347355</v>
      </c>
      <c r="IZ8" s="201">
        <f t="shared" ref="IZ8:IZ25" si="69">IY8*$IX8</f>
        <v>422513.67081153183</v>
      </c>
      <c r="JA8" s="200">
        <v>19477.527999999998</v>
      </c>
      <c r="JB8" s="201">
        <f t="shared" si="32"/>
        <v>21980.695735003843</v>
      </c>
      <c r="JC8" s="200">
        <v>143784.80036526453</v>
      </c>
      <c r="JD8" s="201">
        <f t="shared" si="33"/>
        <v>158163.28040179098</v>
      </c>
      <c r="JE8" s="200">
        <v>305926.55000000005</v>
      </c>
      <c r="JF8" s="201">
        <v>329383.10000000003</v>
      </c>
      <c r="JG8" s="200">
        <v>58962.874999999985</v>
      </c>
      <c r="JH8" s="201">
        <f t="shared" si="34"/>
        <v>66540.528912912589</v>
      </c>
      <c r="JI8" s="200">
        <v>39988.198999999993</v>
      </c>
      <c r="JJ8" s="201">
        <f t="shared" si="35"/>
        <v>45127.309544095369</v>
      </c>
      <c r="JK8" s="200">
        <v>41934.930000000008</v>
      </c>
      <c r="JL8" s="201">
        <f t="shared" si="36"/>
        <v>47324.226000275034</v>
      </c>
      <c r="JM8" s="200">
        <v>163774.9472</v>
      </c>
      <c r="JN8" s="201">
        <f t="shared" si="37"/>
        <v>184822.595732863</v>
      </c>
      <c r="JO8" s="200">
        <f t="shared" si="38"/>
        <v>1148247.5262000002</v>
      </c>
      <c r="JP8" s="200">
        <f t="shared" si="38"/>
        <v>1275855.4071384727</v>
      </c>
      <c r="JQ8" s="229">
        <f t="shared" si="9"/>
        <v>5.443398905302594</v>
      </c>
      <c r="JR8" s="15"/>
      <c r="JS8" s="22"/>
      <c r="JT8" s="15"/>
      <c r="JU8" s="193">
        <v>3</v>
      </c>
      <c r="JV8" s="216">
        <v>3</v>
      </c>
      <c r="JW8" s="17">
        <f t="shared" si="10"/>
        <v>11</v>
      </c>
      <c r="JX8" s="17">
        <f t="shared" si="39"/>
        <v>11</v>
      </c>
      <c r="JY8" s="199">
        <f t="shared" si="11"/>
        <v>23438580</v>
      </c>
      <c r="JZ8" s="199">
        <f t="shared" si="12"/>
        <v>23890150.841923591</v>
      </c>
      <c r="KA8" s="230">
        <f t="shared" si="40"/>
        <v>1</v>
      </c>
      <c r="KB8" s="230">
        <f t="shared" si="41"/>
        <v>1.0192661348052481</v>
      </c>
      <c r="KC8" s="230">
        <f t="shared" si="42"/>
        <v>1.0914594381286018</v>
      </c>
      <c r="KD8" s="216" t="s">
        <v>435</v>
      </c>
      <c r="KE8" s="231"/>
      <c r="KF8" s="232"/>
      <c r="KG8" s="231"/>
      <c r="KH8" s="193">
        <v>3</v>
      </c>
      <c r="KI8" s="216">
        <v>3</v>
      </c>
      <c r="KJ8" s="233" t="str">
        <f t="shared" si="13"/>
        <v>Q4</v>
      </c>
      <c r="KK8" s="234">
        <f t="shared" si="14"/>
        <v>1.0914594381286018</v>
      </c>
      <c r="KL8" s="200">
        <f t="shared" si="43"/>
        <v>11709.963946429236</v>
      </c>
      <c r="KM8" s="200">
        <f t="shared" si="44"/>
        <v>12780.950669475838</v>
      </c>
      <c r="KN8" s="200">
        <f t="shared" si="15"/>
        <v>2539591</v>
      </c>
      <c r="KO8" s="200">
        <f t="shared" si="16"/>
        <v>2646130.3677759161</v>
      </c>
      <c r="KP8" s="200">
        <f t="shared" si="17"/>
        <v>1107742</v>
      </c>
      <c r="KQ8" s="200">
        <f t="shared" si="18"/>
        <v>1114407.5925576617</v>
      </c>
      <c r="KR8" s="200">
        <v>0</v>
      </c>
      <c r="KS8" s="200">
        <f t="shared" si="45"/>
        <v>53057.085167158963</v>
      </c>
      <c r="KT8" s="200">
        <f t="shared" si="19"/>
        <v>1119451.9639464293</v>
      </c>
      <c r="KU8" s="200">
        <f t="shared" si="19"/>
        <v>1127188.5432271375</v>
      </c>
      <c r="KV8" s="235"/>
      <c r="KW8" s="232"/>
      <c r="KX8" s="231"/>
      <c r="KY8" s="276">
        <f t="shared" ref="KY8:KY28" si="70">KY7+1</f>
        <v>3</v>
      </c>
      <c r="KZ8" s="277">
        <v>2</v>
      </c>
      <c r="LA8" s="321">
        <f t="shared" ref="LA8:LB27" si="71">KA7</f>
        <v>1</v>
      </c>
      <c r="LB8" s="321">
        <f t="shared" si="71"/>
        <v>1.0192661348052481</v>
      </c>
      <c r="LC8" s="322">
        <v>119.11363112040443</v>
      </c>
      <c r="LD8" s="253">
        <f t="shared" ref="LD8:LD26" si="72">IZ7*LD$6/LC8*KB7</f>
        <v>522961.47190508246</v>
      </c>
      <c r="LE8" s="322">
        <v>119.11363112040443</v>
      </c>
      <c r="LF8" s="253">
        <f t="shared" si="46"/>
        <v>13915.653051695908</v>
      </c>
      <c r="LG8" s="322">
        <v>119.11363112040443</v>
      </c>
      <c r="LH8" s="253">
        <f t="shared" si="47"/>
        <v>199873.115154603</v>
      </c>
      <c r="LI8" s="322">
        <v>115.580400056581</v>
      </c>
      <c r="LJ8" s="253">
        <f t="shared" si="48"/>
        <v>497578.61409349635</v>
      </c>
      <c r="LK8" s="322">
        <v>117.061929172885</v>
      </c>
      <c r="LL8" s="253">
        <f t="shared" si="49"/>
        <v>125956.18887564963</v>
      </c>
      <c r="LM8" s="322">
        <v>138.08520978454499</v>
      </c>
      <c r="LN8" s="253">
        <f t="shared" si="50"/>
        <v>54678.311938829356</v>
      </c>
      <c r="LO8" s="322">
        <v>105.221053751493</v>
      </c>
      <c r="LP8" s="253">
        <f t="shared" si="51"/>
        <v>14306.903219644248</v>
      </c>
      <c r="LQ8" s="322">
        <v>110.455373406193</v>
      </c>
      <c r="LR8" s="253">
        <f t="shared" si="52"/>
        <v>140661.45212491794</v>
      </c>
      <c r="LS8" s="256">
        <f t="shared" si="53"/>
        <v>1437270.4580467523</v>
      </c>
      <c r="LT8" s="256">
        <f t="shared" ref="LT8:LT26" si="73">LD8+LF8+LH8+LJ8+LL8+LP8+LR8+LN8</f>
        <v>1569931.7103639187</v>
      </c>
      <c r="LU8" s="23"/>
      <c r="LV8" s="244"/>
      <c r="LW8" s="15"/>
      <c r="LX8" s="193">
        <v>3</v>
      </c>
      <c r="LY8" s="245">
        <v>3</v>
      </c>
      <c r="LZ8" s="200">
        <f t="shared" si="20"/>
        <v>1000444.0787000001</v>
      </c>
      <c r="MA8" s="200">
        <f t="shared" si="20"/>
        <v>1119451.9639464293</v>
      </c>
      <c r="MB8" s="201">
        <f t="shared" si="21"/>
        <v>1127188.5432271375</v>
      </c>
      <c r="MC8" s="200">
        <f t="shared" si="22"/>
        <v>1148247.5262000002</v>
      </c>
      <c r="MD8" s="200">
        <f t="shared" si="22"/>
        <v>1275855.4071384727</v>
      </c>
      <c r="ME8" s="201">
        <f t="shared" si="54"/>
        <v>1392544.4258086958</v>
      </c>
      <c r="MF8" s="200">
        <f t="shared" si="55"/>
        <v>-147803.44750000013</v>
      </c>
      <c r="MG8" s="200">
        <f t="shared" si="55"/>
        <v>-156403.44319204334</v>
      </c>
      <c r="MH8" s="200">
        <f t="shared" si="55"/>
        <v>-265355.88258155831</v>
      </c>
      <c r="MI8" s="15"/>
      <c r="MJ8" s="22"/>
      <c r="MK8" s="15"/>
      <c r="ML8" s="193">
        <f t="shared" ref="ML8:ML13" si="74">ML7+1</f>
        <v>3</v>
      </c>
      <c r="MM8" s="323" t="s">
        <v>42</v>
      </c>
      <c r="MN8" s="324">
        <v>240527467.54057765</v>
      </c>
      <c r="MO8" s="15"/>
      <c r="MP8" s="22"/>
      <c r="MQ8" s="15"/>
      <c r="MR8" s="247">
        <f>MR7+1</f>
        <v>2</v>
      </c>
      <c r="MS8" s="257" t="s">
        <v>181</v>
      </c>
      <c r="MT8" s="256">
        <f>N8</f>
        <v>240527467.54057765</v>
      </c>
      <c r="MU8" s="325">
        <f t="shared" si="56"/>
        <v>11.07623968255721</v>
      </c>
      <c r="MV8" s="15"/>
      <c r="MW8" s="250">
        <f>MT8</f>
        <v>240527467.54057765</v>
      </c>
      <c r="MX8" s="325">
        <f t="shared" si="57"/>
        <v>11.07623968255721</v>
      </c>
      <c r="MY8" s="15"/>
      <c r="MZ8" s="22"/>
      <c r="NA8" s="15"/>
      <c r="NB8" s="247">
        <f>NB7+1</f>
        <v>2</v>
      </c>
      <c r="NC8" s="257" t="str">
        <f t="shared" si="58"/>
        <v>Less Purchases</v>
      </c>
      <c r="ND8" s="256">
        <v>242897846.84160846</v>
      </c>
      <c r="NE8" s="256">
        <f>MT8</f>
        <v>240527467.54057765</v>
      </c>
      <c r="NF8" s="256">
        <f t="shared" ref="NF8:NF32" si="75">NE8-ND8</f>
        <v>-2370379.3010308146</v>
      </c>
      <c r="NG8" s="265">
        <f t="shared" ref="NG8:NG31" si="76">NF8/ND8</f>
        <v>-9.7587497454290646E-3</v>
      </c>
      <c r="NH8" s="15"/>
      <c r="NI8" s="22"/>
      <c r="NJ8" s="15"/>
    </row>
    <row r="9" spans="1:374" ht="17.25" thickBot="1" x14ac:dyDescent="0.35">
      <c r="A9" s="15"/>
      <c r="B9" s="131">
        <f t="shared" ref="B9:B22" si="77">B8+1</f>
        <v>4</v>
      </c>
      <c r="C9" s="248"/>
      <c r="D9" s="15" t="s">
        <v>191</v>
      </c>
      <c r="E9" s="249"/>
      <c r="F9" s="250">
        <f>F7-F8</f>
        <v>104384344.36159995</v>
      </c>
      <c r="G9" s="251">
        <f t="shared" si="23"/>
        <v>5.1171376873373191</v>
      </c>
      <c r="H9" s="250">
        <f>H7-H8</f>
        <v>104827971.92639998</v>
      </c>
      <c r="I9" s="252">
        <f t="shared" si="24"/>
        <v>5.1180617353858473</v>
      </c>
      <c r="J9" s="253">
        <f t="shared" si="59"/>
        <v>443627.56480002403</v>
      </c>
      <c r="K9" s="250">
        <f>IO26</f>
        <v>105116646</v>
      </c>
      <c r="L9" s="252">
        <f t="shared" si="25"/>
        <v>4.9338592552656895</v>
      </c>
      <c r="M9" s="253">
        <f t="shared" si="60"/>
        <v>288674.07360002398</v>
      </c>
      <c r="N9" s="250">
        <f>KQ26</f>
        <v>101297214.72157842</v>
      </c>
      <c r="O9" s="252">
        <f t="shared" si="26"/>
        <v>4.6647155973667838</v>
      </c>
      <c r="P9" s="253">
        <f t="shared" si="61"/>
        <v>-3819431.2784215808</v>
      </c>
      <c r="Q9" s="250">
        <f t="shared" si="62"/>
        <v>-3087129.6400215328</v>
      </c>
      <c r="R9" s="254">
        <f t="shared" si="63"/>
        <v>-8.8413116397098812E-2</v>
      </c>
      <c r="S9" s="15"/>
      <c r="T9" s="22"/>
      <c r="U9" s="15"/>
      <c r="V9" s="186"/>
      <c r="W9" s="187" t="s">
        <v>26</v>
      </c>
      <c r="X9" s="188"/>
      <c r="Y9" s="189"/>
      <c r="Z9" s="189"/>
      <c r="AA9" s="189"/>
      <c r="AB9" s="190"/>
      <c r="AC9" s="22"/>
      <c r="AD9" s="15"/>
      <c r="AE9" s="326">
        <f t="shared" ref="AE9:AE21" si="78">AE8+1</f>
        <v>3</v>
      </c>
      <c r="AF9" s="327" t="s">
        <v>192</v>
      </c>
      <c r="AG9" s="328">
        <f>F14/AG7</f>
        <v>20.72673268404451</v>
      </c>
      <c r="AH9" s="328">
        <f>F15/AH7</f>
        <v>17.777017637765898</v>
      </c>
      <c r="AI9" s="328">
        <f>F16/AI7</f>
        <v>30.384969110363038</v>
      </c>
      <c r="AJ9" s="15"/>
      <c r="AK9" s="329"/>
      <c r="AL9" s="15"/>
      <c r="AM9" s="247">
        <v>4</v>
      </c>
      <c r="AN9" s="16"/>
      <c r="AO9" s="15"/>
      <c r="AP9" s="15" t="s">
        <v>193</v>
      </c>
      <c r="AQ9" s="249"/>
      <c r="AR9" s="259">
        <v>40798541.478400007</v>
      </c>
      <c r="AS9" s="260">
        <v>3.9784808756709964</v>
      </c>
      <c r="AT9" s="261"/>
      <c r="AU9" s="259">
        <v>43143142.145199999</v>
      </c>
      <c r="AV9" s="260">
        <v>3.9977765121497129</v>
      </c>
      <c r="AW9" s="262">
        <f>AV9/AS9-1</f>
        <v>4.8500010636502999E-3</v>
      </c>
      <c r="AX9" s="261"/>
      <c r="AY9" s="259">
        <v>52055496.75</v>
      </c>
      <c r="AZ9" s="260">
        <v>4.0348819154069133</v>
      </c>
      <c r="BA9" s="262">
        <f>AZ9/AV9-1</f>
        <v>9.2815101455603344E-3</v>
      </c>
      <c r="BB9" s="261"/>
      <c r="BC9" s="259">
        <v>59830706</v>
      </c>
      <c r="BD9" s="260">
        <v>4.0684254603524463</v>
      </c>
      <c r="BE9" s="262">
        <f>BD9/AZ9-1</f>
        <v>8.313389499070345E-3</v>
      </c>
      <c r="BF9" s="261"/>
      <c r="BG9" s="259">
        <v>59786661.226033345</v>
      </c>
      <c r="BH9" s="260">
        <v>3.9342611202245616</v>
      </c>
      <c r="BI9" s="262">
        <f>BH9/BD9-1</f>
        <v>-3.2976968961417885E-2</v>
      </c>
      <c r="BJ9" s="261"/>
      <c r="BK9" s="259">
        <v>66021321</v>
      </c>
      <c r="BL9" s="260">
        <v>3.9248623221128827</v>
      </c>
      <c r="BM9" s="262">
        <f>BL9/BH9-1</f>
        <v>-2.3889614401452208E-3</v>
      </c>
      <c r="BN9" s="261"/>
      <c r="BO9" s="259">
        <v>81963127.490000069</v>
      </c>
      <c r="BP9" s="260">
        <v>4.4189957395433002</v>
      </c>
      <c r="BQ9" s="262">
        <f>BP9/BL9-1</f>
        <v>0.12589828046870433</v>
      </c>
      <c r="BR9" s="261"/>
      <c r="BS9" s="15">
        <v>94550736.985399961</v>
      </c>
      <c r="BT9" s="15">
        <v>4.8189639488589151</v>
      </c>
      <c r="BU9" s="15">
        <f>BT9/BP9-1</f>
        <v>9.0511109964761305E-2</v>
      </c>
      <c r="BV9" s="250">
        <v>96385423.959800005</v>
      </c>
      <c r="BW9" s="263">
        <v>4.9793229575775362</v>
      </c>
      <c r="BX9" s="263">
        <f t="shared" si="65"/>
        <v>3.3276656646620495E-2</v>
      </c>
      <c r="BY9" s="250">
        <f t="shared" si="27"/>
        <v>104384344.36159995</v>
      </c>
      <c r="BZ9" s="263">
        <f t="shared" si="27"/>
        <v>5.1171376873373191</v>
      </c>
      <c r="CA9" s="263">
        <f t="shared" si="66"/>
        <v>2.7677403320476746E-2</v>
      </c>
      <c r="CB9" s="264">
        <f t="shared" si="67"/>
        <v>1.558531275361013</v>
      </c>
      <c r="CC9" s="265">
        <f t="shared" si="68"/>
        <v>6.463167210400611E-2</v>
      </c>
      <c r="CD9" s="15"/>
      <c r="CE9" s="22"/>
      <c r="CF9" s="15"/>
      <c r="CG9" s="330">
        <v>4</v>
      </c>
      <c r="CH9" s="331" t="s">
        <v>70</v>
      </c>
      <c r="CI9" s="332">
        <f t="shared" ref="CI9:CP9" si="79">SUM(CI6:CI8)</f>
        <v>1770038.3510862249</v>
      </c>
      <c r="CJ9" s="333">
        <f t="shared" si="79"/>
        <v>32291540.62591001</v>
      </c>
      <c r="CK9" s="333">
        <f t="shared" si="79"/>
        <v>4395571.1175611001</v>
      </c>
      <c r="CL9" s="334">
        <f t="shared" si="79"/>
        <v>36687111.743471108</v>
      </c>
      <c r="CM9" s="332">
        <f t="shared" si="79"/>
        <v>1777659.441086225</v>
      </c>
      <c r="CN9" s="333">
        <f t="shared" si="79"/>
        <v>32409915.495910004</v>
      </c>
      <c r="CO9" s="333">
        <f t="shared" si="79"/>
        <v>3276491.0925929742</v>
      </c>
      <c r="CP9" s="333">
        <f t="shared" si="79"/>
        <v>35686406.588502981</v>
      </c>
      <c r="CQ9" s="15"/>
      <c r="CR9" s="26"/>
      <c r="CS9" s="15"/>
      <c r="CT9" s="330">
        <v>4</v>
      </c>
      <c r="CU9" s="331" t="s">
        <v>70</v>
      </c>
      <c r="CV9" s="335">
        <f>SUM(CV6:CV8)</f>
        <v>96694.049000000014</v>
      </c>
      <c r="CW9" s="336">
        <f>SUM(CW6:CW8)</f>
        <v>1718931.8145400002</v>
      </c>
      <c r="CX9" s="335">
        <f>SUM(CX6:CX8)</f>
        <v>96694.048999999999</v>
      </c>
      <c r="CY9" s="337">
        <f>SUM(CY6:CY8)</f>
        <v>1718931.8145400002</v>
      </c>
      <c r="CZ9" s="337">
        <f>SUM(CZ6:CZ8)</f>
        <v>1718931.8145400002</v>
      </c>
      <c r="DA9" s="15"/>
      <c r="DB9" s="26"/>
      <c r="DC9" s="15"/>
      <c r="DD9" s="330">
        <v>4</v>
      </c>
      <c r="DE9" s="331" t="s">
        <v>70</v>
      </c>
      <c r="DF9" s="335">
        <f>SUM(DF6:DF8)</f>
        <v>532150.05072640697</v>
      </c>
      <c r="DG9" s="338">
        <f>SUM(DG6:DG8)</f>
        <v>16169362.853399999</v>
      </c>
      <c r="DH9" s="335">
        <f>SUM(DH6:DH8)</f>
        <v>535316.05072640697</v>
      </c>
      <c r="DI9" s="339">
        <f>SUM(DI6:DI8)</f>
        <v>17462772.188368127</v>
      </c>
      <c r="DJ9" s="15"/>
      <c r="DK9" s="22"/>
      <c r="DL9" s="15"/>
      <c r="DM9" s="247">
        <v>4</v>
      </c>
      <c r="DN9" s="24" t="s">
        <v>194</v>
      </c>
      <c r="DO9" s="256">
        <v>569498.34019999998</v>
      </c>
      <c r="DP9" s="256">
        <v>598406.86589999998</v>
      </c>
      <c r="DQ9" s="256">
        <v>1074736.4100000001</v>
      </c>
      <c r="DR9" s="256">
        <v>2242641.6161000002</v>
      </c>
      <c r="DS9" s="250"/>
      <c r="DT9" s="256"/>
      <c r="DU9" s="256"/>
      <c r="DV9" s="256"/>
      <c r="DW9" s="15"/>
      <c r="DX9" s="22"/>
      <c r="DY9" s="15"/>
      <c r="DZ9" s="340">
        <v>4</v>
      </c>
      <c r="EA9" s="341" t="s">
        <v>70</v>
      </c>
      <c r="EB9" s="342">
        <f t="shared" ref="EB9:EI9" si="80">SUM(EB6:EB8)</f>
        <v>391932.47600000002</v>
      </c>
      <c r="EC9" s="342">
        <f t="shared" si="80"/>
        <v>1111747.6332</v>
      </c>
      <c r="ED9" s="342">
        <f t="shared" si="80"/>
        <v>3386348.8298000004</v>
      </c>
      <c r="EE9" s="343">
        <f t="shared" si="80"/>
        <v>4890028.9389999993</v>
      </c>
      <c r="EF9" s="342">
        <f t="shared" si="80"/>
        <v>392596.47600000002</v>
      </c>
      <c r="EG9" s="342">
        <f t="shared" si="80"/>
        <v>1134046.2831999999</v>
      </c>
      <c r="EH9" s="342">
        <f t="shared" si="80"/>
        <v>3386686.1798</v>
      </c>
      <c r="EI9" s="342">
        <f t="shared" si="80"/>
        <v>4913328.9389999993</v>
      </c>
      <c r="EJ9" s="23"/>
      <c r="EK9" s="319"/>
      <c r="EL9" s="15"/>
      <c r="EM9" s="340">
        <v>4</v>
      </c>
      <c r="EN9" s="341" t="s">
        <v>70</v>
      </c>
      <c r="EO9" s="342">
        <f t="shared" ref="EO9:EV9" si="81">SUM(EO6:EO8)</f>
        <v>944092.30399999989</v>
      </c>
      <c r="EP9" s="342">
        <f t="shared" si="81"/>
        <v>937328.91</v>
      </c>
      <c r="EQ9" s="342">
        <f t="shared" si="81"/>
        <v>1258374.176</v>
      </c>
      <c r="ER9" s="343">
        <f t="shared" si="81"/>
        <v>3139795.3899999997</v>
      </c>
      <c r="ES9" s="342">
        <f t="shared" si="81"/>
        <v>866079.86579919083</v>
      </c>
      <c r="ET9" s="342">
        <f t="shared" si="81"/>
        <v>925927.56493571412</v>
      </c>
      <c r="EU9" s="342">
        <f t="shared" si="81"/>
        <v>1202575.6788876925</v>
      </c>
      <c r="EV9" s="343">
        <f t="shared" si="81"/>
        <v>2994583.1096225977</v>
      </c>
      <c r="EW9" s="342">
        <v>2207830.9787832</v>
      </c>
      <c r="EX9" s="342">
        <v>804599.95281679987</v>
      </c>
      <c r="EY9" s="342">
        <f t="shared" si="28"/>
        <v>3012430.9315999998</v>
      </c>
      <c r="EZ9" s="23"/>
      <c r="FA9" s="319"/>
      <c r="FB9" s="15"/>
      <c r="FC9" s="247">
        <f t="shared" ref="FC9:FC36" si="82">FC8+1</f>
        <v>4</v>
      </c>
      <c r="FD9" s="272"/>
      <c r="FE9" s="273" t="s">
        <v>195</v>
      </c>
      <c r="FF9" s="256">
        <v>208936.45099999991</v>
      </c>
      <c r="FG9" s="256">
        <v>155415.85999999999</v>
      </c>
      <c r="FH9" s="256">
        <v>288180.90000000002</v>
      </c>
      <c r="FI9" s="253">
        <f t="shared" si="29"/>
        <v>652533.21099999989</v>
      </c>
      <c r="FJ9" s="256">
        <v>208936.45099999991</v>
      </c>
      <c r="FK9" s="256">
        <v>155415.85999999999</v>
      </c>
      <c r="FL9" s="256">
        <v>288180.90000000002</v>
      </c>
      <c r="FM9" s="256">
        <v>652533.21099999989</v>
      </c>
      <c r="FN9" s="256">
        <v>652533.21099999989</v>
      </c>
      <c r="FO9" s="23"/>
      <c r="FP9" s="319"/>
      <c r="FQ9" s="15"/>
      <c r="FR9" s="247">
        <v>4</v>
      </c>
      <c r="FS9" s="249" t="s">
        <v>196</v>
      </c>
      <c r="FT9" s="256">
        <v>83856.890000000014</v>
      </c>
      <c r="FU9" s="256">
        <v>16833.91</v>
      </c>
      <c r="FV9" s="256">
        <v>98590.14</v>
      </c>
      <c r="FW9" s="253">
        <v>199280.94</v>
      </c>
      <c r="FX9" s="256">
        <v>0</v>
      </c>
      <c r="FY9" s="256">
        <v>0</v>
      </c>
      <c r="FZ9" s="256">
        <v>0</v>
      </c>
      <c r="GA9" s="253">
        <f t="shared" si="1"/>
        <v>0</v>
      </c>
      <c r="GB9" s="210"/>
      <c r="GC9" s="211"/>
      <c r="GD9" s="15"/>
      <c r="GE9" s="247">
        <v>4</v>
      </c>
      <c r="GF9" s="274" t="s">
        <v>197</v>
      </c>
      <c r="GG9" s="256">
        <v>0</v>
      </c>
      <c r="GH9" s="256">
        <v>2293.54</v>
      </c>
      <c r="GI9" s="256">
        <v>0</v>
      </c>
      <c r="GJ9" s="253">
        <f t="shared" si="2"/>
        <v>2293.54</v>
      </c>
      <c r="GK9" s="256">
        <v>0</v>
      </c>
      <c r="GL9" s="256">
        <v>0</v>
      </c>
      <c r="GM9" s="256">
        <v>0</v>
      </c>
      <c r="GN9" s="253">
        <f t="shared" si="3"/>
        <v>0</v>
      </c>
      <c r="GO9" s="210"/>
      <c r="GP9" s="211"/>
      <c r="GQ9" s="15"/>
      <c r="GR9" s="247">
        <v>4</v>
      </c>
      <c r="GS9" s="249" t="s">
        <v>198</v>
      </c>
      <c r="GT9" s="256">
        <v>34</v>
      </c>
      <c r="GU9" s="256">
        <v>151.5</v>
      </c>
      <c r="GV9" s="256">
        <v>15</v>
      </c>
      <c r="GW9" s="253">
        <f t="shared" si="4"/>
        <v>200.5</v>
      </c>
      <c r="GX9" s="256">
        <v>34</v>
      </c>
      <c r="GY9" s="256">
        <v>151.5</v>
      </c>
      <c r="GZ9" s="256">
        <v>15</v>
      </c>
      <c r="HA9" s="256">
        <f>SUM(GX9:GZ9)</f>
        <v>200.5</v>
      </c>
      <c r="HB9" s="210"/>
      <c r="HC9" s="211"/>
      <c r="HD9" s="15"/>
      <c r="HE9" s="344">
        <v>4</v>
      </c>
      <c r="HF9" s="345" t="s">
        <v>199</v>
      </c>
      <c r="HG9" s="345">
        <f>HG7-HG8</f>
        <v>14317454.882799998</v>
      </c>
      <c r="HH9" s="345">
        <f>HH7-HH8</f>
        <v>29750785.201399997</v>
      </c>
      <c r="HI9" s="345">
        <f>HI7-HI8</f>
        <v>66337698.447400004</v>
      </c>
      <c r="HJ9" s="345">
        <f>SUM(HG9:HI9)</f>
        <v>110405938.5316</v>
      </c>
      <c r="HK9" s="345">
        <f>HK7-HK8</f>
        <v>13511750.102799997</v>
      </c>
      <c r="HL9" s="345">
        <f>HL7-HL8</f>
        <v>28839158.6162</v>
      </c>
      <c r="HM9" s="345">
        <f>HM7-HM8</f>
        <v>62943349.297399998</v>
      </c>
      <c r="HN9" s="345">
        <f>SUM(HK9:HM9)</f>
        <v>105294258.01639999</v>
      </c>
      <c r="HO9" s="15"/>
      <c r="HP9" s="22"/>
      <c r="HQ9" s="15"/>
      <c r="HR9" s="15"/>
      <c r="HS9" s="247">
        <v>4</v>
      </c>
      <c r="HT9" s="231">
        <v>4</v>
      </c>
      <c r="HU9" s="231">
        <v>10</v>
      </c>
      <c r="HV9" s="231">
        <v>11</v>
      </c>
      <c r="HW9" s="258">
        <v>23871837</v>
      </c>
      <c r="HX9" s="258">
        <v>27187633</v>
      </c>
      <c r="HY9" s="252">
        <f t="shared" si="5"/>
        <v>1.1000000000000001</v>
      </c>
      <c r="HZ9" s="252">
        <f t="shared" si="6"/>
        <v>1.1388999095461316</v>
      </c>
      <c r="IA9" s="254">
        <v>1</v>
      </c>
      <c r="IB9" s="254">
        <v>0</v>
      </c>
      <c r="IC9" s="254">
        <v>0</v>
      </c>
      <c r="ID9" s="15"/>
      <c r="IE9" s="22"/>
      <c r="IF9" s="15"/>
      <c r="IG9" s="276">
        <v>4</v>
      </c>
      <c r="IH9" s="277">
        <v>4</v>
      </c>
      <c r="II9" s="251">
        <f t="shared" si="7"/>
        <v>1.1388999095461316</v>
      </c>
      <c r="IJ9" s="256">
        <v>9251.75</v>
      </c>
      <c r="IK9" s="253">
        <f t="shared" si="30"/>
        <v>10536.817238143423</v>
      </c>
      <c r="IL9" s="256">
        <v>2628167</v>
      </c>
      <c r="IM9" s="253">
        <v>2979144</v>
      </c>
      <c r="IN9" s="256">
        <v>1178111.3779000002</v>
      </c>
      <c r="IO9" s="253">
        <v>1291645</v>
      </c>
      <c r="IP9" s="256">
        <f t="shared" si="31"/>
        <v>1187363.1279000002</v>
      </c>
      <c r="IQ9" s="256">
        <f t="shared" si="31"/>
        <v>1302181.8172381434</v>
      </c>
      <c r="IR9" s="223"/>
      <c r="IS9" s="224"/>
      <c r="IT9" s="223"/>
      <c r="IU9" s="276">
        <v>4</v>
      </c>
      <c r="IV9" s="277">
        <v>4</v>
      </c>
      <c r="IW9" s="278">
        <f t="shared" si="8"/>
        <v>1.1000000000000001</v>
      </c>
      <c r="IX9" s="279">
        <f t="shared" si="8"/>
        <v>1.1388999095461316</v>
      </c>
      <c r="IY9" s="256">
        <v>372299.31635847146</v>
      </c>
      <c r="IZ9" s="253">
        <f t="shared" si="69"/>
        <v>424011.65772474982</v>
      </c>
      <c r="JA9" s="256">
        <v>29684.984039999999</v>
      </c>
      <c r="JB9" s="253">
        <f t="shared" si="32"/>
        <v>33808.225638034361</v>
      </c>
      <c r="JC9" s="256">
        <v>290913.08320152853</v>
      </c>
      <c r="JD9" s="253">
        <f t="shared" si="33"/>
        <v>320004.39152168139</v>
      </c>
      <c r="JE9" s="256">
        <v>319416.8</v>
      </c>
      <c r="JF9" s="253">
        <v>355695.65</v>
      </c>
      <c r="JG9" s="256">
        <v>56584.513000000006</v>
      </c>
      <c r="JH9" s="253">
        <f t="shared" si="34"/>
        <v>64444.096737411914</v>
      </c>
      <c r="JI9" s="256">
        <v>41889.627500000002</v>
      </c>
      <c r="JJ9" s="253">
        <f t="shared" si="35"/>
        <v>47708.092970671154</v>
      </c>
      <c r="JK9" s="256">
        <v>39820.879999999997</v>
      </c>
      <c r="JL9" s="253">
        <f t="shared" si="36"/>
        <v>45351.996630047361</v>
      </c>
      <c r="JM9" s="256">
        <v>172850.60404999999</v>
      </c>
      <c r="JN9" s="253">
        <f t="shared" si="37"/>
        <v>196859.53731753922</v>
      </c>
      <c r="JO9" s="256">
        <f t="shared" si="38"/>
        <v>1323459.8081499999</v>
      </c>
      <c r="JP9" s="256">
        <f t="shared" si="38"/>
        <v>1487883.648540135</v>
      </c>
      <c r="JQ9" s="280">
        <f t="shared" si="9"/>
        <v>5.4726487169373481</v>
      </c>
      <c r="JR9" s="15"/>
      <c r="JS9" s="22"/>
      <c r="JT9" s="15"/>
      <c r="JU9" s="247">
        <v>4</v>
      </c>
      <c r="JV9" s="231">
        <v>4</v>
      </c>
      <c r="JW9" s="15">
        <f t="shared" si="10"/>
        <v>11</v>
      </c>
      <c r="JX9" s="15">
        <f t="shared" si="39"/>
        <v>11</v>
      </c>
      <c r="JY9" s="281">
        <f t="shared" si="11"/>
        <v>27187633</v>
      </c>
      <c r="JZ9" s="281">
        <f t="shared" si="12"/>
        <v>27711433.60241361</v>
      </c>
      <c r="KA9" s="282">
        <f t="shared" si="40"/>
        <v>1</v>
      </c>
      <c r="KB9" s="282">
        <f t="shared" si="41"/>
        <v>1.0192661348052481</v>
      </c>
      <c r="KC9" s="282">
        <f t="shared" si="42"/>
        <v>1.2212424142292517</v>
      </c>
      <c r="KD9" s="231" t="s">
        <v>254</v>
      </c>
      <c r="KE9" s="231"/>
      <c r="KF9" s="232"/>
      <c r="KG9" s="231"/>
      <c r="KH9" s="247">
        <v>4</v>
      </c>
      <c r="KI9" s="231">
        <v>4</v>
      </c>
      <c r="KJ9" s="346" t="str">
        <f t="shared" si="13"/>
        <v>Q3</v>
      </c>
      <c r="KK9" s="284">
        <f t="shared" si="14"/>
        <v>1.2212424142292517</v>
      </c>
      <c r="KL9" s="270">
        <f t="shared" si="43"/>
        <v>10536.817238143423</v>
      </c>
      <c r="KM9" s="270">
        <f t="shared" si="44"/>
        <v>12868.008122202671</v>
      </c>
      <c r="KN9" s="270">
        <f t="shared" si="15"/>
        <v>2979144</v>
      </c>
      <c r="KO9" s="270">
        <f t="shared" si="16"/>
        <v>3069384.8052760293</v>
      </c>
      <c r="KP9" s="270">
        <f t="shared" si="17"/>
        <v>1291645</v>
      </c>
      <c r="KQ9" s="270">
        <f t="shared" si="18"/>
        <v>1292659.5655057277</v>
      </c>
      <c r="KR9" s="270">
        <v>0</v>
      </c>
      <c r="KS9" s="270">
        <f t="shared" si="45"/>
        <v>61543.683942220967</v>
      </c>
      <c r="KT9" s="270">
        <f t="shared" si="19"/>
        <v>1302181.8172381434</v>
      </c>
      <c r="KU9" s="270">
        <f t="shared" si="19"/>
        <v>1305527.5736279304</v>
      </c>
      <c r="KV9" s="235"/>
      <c r="KW9" s="232"/>
      <c r="KX9" s="231"/>
      <c r="KY9" s="285">
        <f t="shared" si="70"/>
        <v>4</v>
      </c>
      <c r="KZ9" s="286">
        <v>3</v>
      </c>
      <c r="LA9" s="287">
        <f t="shared" si="71"/>
        <v>1</v>
      </c>
      <c r="LB9" s="287">
        <f t="shared" si="71"/>
        <v>1.0192661348052481</v>
      </c>
      <c r="LC9" s="288">
        <v>119.11363112040443</v>
      </c>
      <c r="LD9" s="201">
        <f t="shared" si="72"/>
        <v>460508.25462488527</v>
      </c>
      <c r="LE9" s="288">
        <v>119.11363112040443</v>
      </c>
      <c r="LF9" s="201">
        <f t="shared" si="46"/>
        <v>23957.311982178373</v>
      </c>
      <c r="LG9" s="288">
        <v>119.11363112040443</v>
      </c>
      <c r="LH9" s="201">
        <f t="shared" si="47"/>
        <v>169127.69218436183</v>
      </c>
      <c r="LI9" s="288">
        <v>115.580400056581</v>
      </c>
      <c r="LJ9" s="201">
        <f t="shared" si="48"/>
        <v>361522.50544469676</v>
      </c>
      <c r="LK9" s="288">
        <v>117.061929172885</v>
      </c>
      <c r="LL9" s="201">
        <f t="shared" si="49"/>
        <v>72766.895541516948</v>
      </c>
      <c r="LM9" s="288">
        <v>138.08520978454499</v>
      </c>
      <c r="LN9" s="201">
        <f t="shared" si="50"/>
        <v>51464.478125371119</v>
      </c>
      <c r="LO9" s="288">
        <v>105.221053751493</v>
      </c>
      <c r="LP9" s="201">
        <f t="shared" si="51"/>
        <v>49499.194595576388</v>
      </c>
      <c r="LQ9" s="288">
        <v>110.455373406193</v>
      </c>
      <c r="LR9" s="289">
        <f t="shared" si="52"/>
        <v>203698.09331010919</v>
      </c>
      <c r="LS9" s="290">
        <f t="shared" si="53"/>
        <v>1275855.4071384727</v>
      </c>
      <c r="LT9" s="290">
        <f t="shared" si="73"/>
        <v>1392544.4258086958</v>
      </c>
      <c r="LU9" s="23"/>
      <c r="LV9" s="244"/>
      <c r="LW9" s="15"/>
      <c r="LX9" s="247">
        <v>4</v>
      </c>
      <c r="LY9" s="291">
        <v>4</v>
      </c>
      <c r="LZ9" s="256">
        <f t="shared" si="20"/>
        <v>1187363.1279000002</v>
      </c>
      <c r="MA9" s="256">
        <f t="shared" si="20"/>
        <v>1302181.8172381434</v>
      </c>
      <c r="MB9" s="253">
        <f t="shared" si="21"/>
        <v>1305527.5736279304</v>
      </c>
      <c r="MC9" s="256">
        <f t="shared" si="22"/>
        <v>1323459.8081499999</v>
      </c>
      <c r="MD9" s="256">
        <f t="shared" si="22"/>
        <v>1487883.648540135</v>
      </c>
      <c r="ME9" s="253">
        <f t="shared" si="54"/>
        <v>1817066.6190353821</v>
      </c>
      <c r="MF9" s="256">
        <f t="shared" si="55"/>
        <v>-136096.68024999974</v>
      </c>
      <c r="MG9" s="256">
        <f t="shared" si="55"/>
        <v>-185701.83130199159</v>
      </c>
      <c r="MH9" s="256">
        <f t="shared" si="55"/>
        <v>-511539.04540745169</v>
      </c>
      <c r="MI9" s="15"/>
      <c r="MJ9" s="22"/>
      <c r="MK9" s="15"/>
      <c r="ML9" s="247">
        <f t="shared" si="74"/>
        <v>4</v>
      </c>
      <c r="MM9" s="257" t="s">
        <v>200</v>
      </c>
      <c r="MN9" s="256">
        <f>MN7+MN8</f>
        <v>358323349.98730826</v>
      </c>
      <c r="MO9" s="15"/>
      <c r="MP9" s="22"/>
      <c r="MQ9" s="15"/>
      <c r="MR9" s="193">
        <f t="shared" ref="MR9:MR24" si="83">MR8+1</f>
        <v>3</v>
      </c>
      <c r="MS9" s="299" t="s">
        <v>201</v>
      </c>
      <c r="MT9" s="200">
        <f>N9</f>
        <v>101297214.72157842</v>
      </c>
      <c r="MU9" s="292">
        <f t="shared" si="56"/>
        <v>4.6647155973667838</v>
      </c>
      <c r="MV9" s="17"/>
      <c r="MW9" s="293">
        <f>MT30</f>
        <v>132434463.18257153</v>
      </c>
      <c r="MX9" s="292">
        <f t="shared" si="57"/>
        <v>6.098579390703037</v>
      </c>
      <c r="MY9" s="15"/>
      <c r="MZ9" s="22"/>
      <c r="NA9" s="15"/>
      <c r="NB9" s="193">
        <f t="shared" ref="NB9:NB24" si="84">NB8+1</f>
        <v>3</v>
      </c>
      <c r="NC9" s="299" t="str">
        <f t="shared" si="58"/>
        <v>Base Handling Commissions (HC)</v>
      </c>
      <c r="ND9" s="200">
        <v>101906168.44436112</v>
      </c>
      <c r="NE9" s="200">
        <f>MT9</f>
        <v>101297214.72157842</v>
      </c>
      <c r="NF9" s="200">
        <f t="shared" si="75"/>
        <v>-608953.72278270125</v>
      </c>
      <c r="NG9" s="294">
        <f t="shared" si="76"/>
        <v>-5.9756316234691785E-3</v>
      </c>
      <c r="NH9" s="15"/>
      <c r="NI9" s="22"/>
      <c r="NJ9" s="15"/>
    </row>
    <row r="10" spans="1:374" x14ac:dyDescent="0.3">
      <c r="A10" s="17"/>
      <c r="B10" s="177">
        <f t="shared" si="77"/>
        <v>5</v>
      </c>
      <c r="C10" s="295"/>
      <c r="D10" s="17" t="s">
        <v>202</v>
      </c>
      <c r="E10" s="196"/>
      <c r="F10" s="293">
        <f>GW14+GA14</f>
        <v>6021594.1700000009</v>
      </c>
      <c r="G10" s="222">
        <f t="shared" si="23"/>
        <v>0.29519107155012259</v>
      </c>
      <c r="H10" s="293">
        <f>HA14</f>
        <v>466286.09000000008</v>
      </c>
      <c r="I10" s="219">
        <f t="shared" si="24"/>
        <v>2.2765688881658769E-2</v>
      </c>
      <c r="J10" s="201">
        <f t="shared" si="59"/>
        <v>-5555308.080000001</v>
      </c>
      <c r="K10" s="293">
        <f>IK26</f>
        <v>474734.09906802501</v>
      </c>
      <c r="L10" s="219">
        <f t="shared" si="25"/>
        <v>2.2282590984466857E-2</v>
      </c>
      <c r="M10" s="201">
        <f t="shared" si="60"/>
        <v>8448.0090680249268</v>
      </c>
      <c r="N10" s="293">
        <f>KM26</f>
        <v>586244.47571070585</v>
      </c>
      <c r="O10" s="219">
        <f t="shared" si="26"/>
        <v>2.6996435758221311E-2</v>
      </c>
      <c r="P10" s="201">
        <f t="shared" si="61"/>
        <v>111510.37664268084</v>
      </c>
      <c r="Q10" s="293">
        <f t="shared" si="62"/>
        <v>-5435349.694289295</v>
      </c>
      <c r="R10" s="220">
        <f t="shared" si="63"/>
        <v>-0.90854589328716406</v>
      </c>
      <c r="S10" s="15"/>
      <c r="T10" s="22"/>
      <c r="U10" s="15"/>
      <c r="V10" s="19">
        <f>V8+1</f>
        <v>3</v>
      </c>
      <c r="W10" s="255" t="s">
        <v>173</v>
      </c>
      <c r="X10" s="256">
        <v>-177537.29046666634</v>
      </c>
      <c r="Y10" s="256">
        <v>2326374.5760555672</v>
      </c>
      <c r="Z10" s="256">
        <v>11256820.317749999</v>
      </c>
      <c r="AA10" s="256">
        <f>SUM(X10:Z10)</f>
        <v>13405657.603338901</v>
      </c>
      <c r="AB10" s="256"/>
      <c r="AC10" s="22"/>
      <c r="AD10" s="15"/>
      <c r="AE10" s="296">
        <f t="shared" si="78"/>
        <v>4</v>
      </c>
      <c r="AF10" s="192" t="s">
        <v>26</v>
      </c>
      <c r="AG10" s="17"/>
      <c r="AH10" s="17"/>
      <c r="AI10" s="17"/>
      <c r="AJ10" s="15"/>
      <c r="AK10" s="22"/>
      <c r="AL10" s="15"/>
      <c r="AM10" s="193">
        <v>5</v>
      </c>
      <c r="AN10" s="194"/>
      <c r="AO10" s="17"/>
      <c r="AP10" s="17" t="s">
        <v>202</v>
      </c>
      <c r="AQ10" s="196"/>
      <c r="AR10" s="302">
        <v>351000.77</v>
      </c>
      <c r="AS10" s="303">
        <v>3.4227935612112924E-2</v>
      </c>
      <c r="AT10" s="304"/>
      <c r="AU10" s="302">
        <v>392967.44999999995</v>
      </c>
      <c r="AV10" s="303">
        <v>3.6413574986312203E-2</v>
      </c>
      <c r="AW10" s="294">
        <f>AV10/AS10-1</f>
        <v>6.3855424965384211E-2</v>
      </c>
      <c r="AX10" s="304"/>
      <c r="AY10" s="302">
        <v>419971.50999999995</v>
      </c>
      <c r="AZ10" s="303">
        <v>3.2552478729062043E-2</v>
      </c>
      <c r="BA10" s="294">
        <f>AZ10/AV10-1</f>
        <v>-0.10603452857077444</v>
      </c>
      <c r="BB10" s="304"/>
      <c r="BC10" s="302">
        <v>465783.3236</v>
      </c>
      <c r="BD10" s="303">
        <v>3.1672779070028398E-2</v>
      </c>
      <c r="BE10" s="294">
        <f>BD10/AZ10-1</f>
        <v>-2.7024045276413E-2</v>
      </c>
      <c r="BF10" s="304"/>
      <c r="BG10" s="302">
        <v>1360261.3124000002</v>
      </c>
      <c r="BH10" s="303">
        <v>8.9511992892331985E-2</v>
      </c>
      <c r="BI10" s="294">
        <f>BH10/BD10-1</f>
        <v>1.8261489998847686</v>
      </c>
      <c r="BJ10" s="304"/>
      <c r="BK10" s="302">
        <v>1390376.9787000001</v>
      </c>
      <c r="BL10" s="303">
        <v>8.2655695684016636E-2</v>
      </c>
      <c r="BM10" s="294">
        <f>BL10/BH10-1</f>
        <v>-7.6596408891960732E-2</v>
      </c>
      <c r="BN10" s="304"/>
      <c r="BO10" s="302">
        <v>770218.05</v>
      </c>
      <c r="BP10" s="303">
        <v>4.1525871275282955E-2</v>
      </c>
      <c r="BQ10" s="294">
        <f>BP10/BL10-1</f>
        <v>-0.49760423729259196</v>
      </c>
      <c r="BR10" s="304"/>
      <c r="BS10" s="17">
        <v>1472526.2590000001</v>
      </c>
      <c r="BT10" s="17">
        <v>7.5050191908761346E-2</v>
      </c>
      <c r="BU10" s="17">
        <f>BT10/BP10-1</f>
        <v>0.8073116735164747</v>
      </c>
      <c r="BV10" s="293">
        <v>11886052.370000001</v>
      </c>
      <c r="BW10" s="305">
        <v>0.6140398725184244</v>
      </c>
      <c r="BX10" s="305">
        <f t="shared" si="65"/>
        <v>7.1817228830662252</v>
      </c>
      <c r="BY10" s="293">
        <f t="shared" si="27"/>
        <v>6021594.1700000009</v>
      </c>
      <c r="BZ10" s="305">
        <f t="shared" si="27"/>
        <v>0.29519107155012259</v>
      </c>
      <c r="CA10" s="305">
        <f t="shared" si="66"/>
        <v>-0.51926400098510661</v>
      </c>
      <c r="CB10" s="306">
        <f t="shared" si="67"/>
        <v>16.15550131129342</v>
      </c>
      <c r="CC10" s="307">
        <f t="shared" si="68"/>
        <v>0.20863053156854372</v>
      </c>
      <c r="CD10" s="15"/>
      <c r="CE10" s="22"/>
      <c r="CF10" s="15"/>
      <c r="CG10" s="15"/>
      <c r="CH10" s="15"/>
      <c r="CI10" s="15"/>
      <c r="CJ10" s="15"/>
      <c r="CK10" s="15"/>
      <c r="CL10" s="15"/>
      <c r="CM10" s="841"/>
      <c r="CN10" s="15"/>
      <c r="CO10" s="15"/>
      <c r="CP10" s="262"/>
      <c r="CQ10" s="15"/>
      <c r="CR10" s="26"/>
      <c r="CS10" s="15"/>
      <c r="CT10" s="247"/>
      <c r="CU10" s="347"/>
      <c r="CV10" s="348"/>
      <c r="CW10" s="15"/>
      <c r="CX10" s="348"/>
      <c r="CY10" s="15"/>
      <c r="CZ10" s="262">
        <f>JB27</f>
        <v>1.0675656283532953</v>
      </c>
      <c r="DA10" s="15"/>
      <c r="DB10" s="26"/>
      <c r="DC10" s="15"/>
      <c r="DD10" s="15"/>
      <c r="DE10" s="15"/>
      <c r="DF10" s="15"/>
      <c r="DG10" s="15"/>
      <c r="DH10" s="15"/>
      <c r="DI10" s="262">
        <f>JD27</f>
        <v>1.0393230292920801</v>
      </c>
      <c r="DJ10" s="15"/>
      <c r="DK10" s="22"/>
      <c r="DL10" s="15"/>
      <c r="DM10" s="193">
        <v>5</v>
      </c>
      <c r="DN10" s="349" t="s">
        <v>203</v>
      </c>
      <c r="DO10" s="200"/>
      <c r="DP10" s="200"/>
      <c r="DQ10" s="200"/>
      <c r="DR10" s="200"/>
      <c r="DS10" s="293">
        <v>2600155.25</v>
      </c>
      <c r="DT10" s="200">
        <v>3991456</v>
      </c>
      <c r="DU10" s="200">
        <v>6512911</v>
      </c>
      <c r="DV10" s="200">
        <v>13104522.25</v>
      </c>
      <c r="DW10" s="15"/>
      <c r="DX10" s="22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23"/>
      <c r="EK10" s="319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350" t="s">
        <v>204</v>
      </c>
      <c r="EY10" s="15"/>
      <c r="EZ10" s="23"/>
      <c r="FA10" s="319"/>
      <c r="FB10" s="15"/>
      <c r="FC10" s="193">
        <f t="shared" si="82"/>
        <v>5</v>
      </c>
      <c r="FD10" s="317"/>
      <c r="FE10" s="318" t="s">
        <v>205</v>
      </c>
      <c r="FF10" s="200">
        <v>33195.89</v>
      </c>
      <c r="FG10" s="200">
        <v>189576.59999999998</v>
      </c>
      <c r="FH10" s="200">
        <v>36347.360000000001</v>
      </c>
      <c r="FI10" s="201">
        <f t="shared" si="29"/>
        <v>259119.84999999998</v>
      </c>
      <c r="FJ10" s="200">
        <v>0</v>
      </c>
      <c r="FK10" s="200">
        <v>0</v>
      </c>
      <c r="FL10" s="200">
        <v>0</v>
      </c>
      <c r="FM10" s="200">
        <v>0</v>
      </c>
      <c r="FN10" s="200">
        <v>0</v>
      </c>
      <c r="FO10" s="23"/>
      <c r="FP10" s="319"/>
      <c r="FQ10" s="15"/>
      <c r="FR10" s="193">
        <v>5</v>
      </c>
      <c r="FS10" s="196" t="s">
        <v>206</v>
      </c>
      <c r="FT10" s="200">
        <v>0</v>
      </c>
      <c r="FU10" s="200">
        <v>0</v>
      </c>
      <c r="FV10" s="200">
        <v>0</v>
      </c>
      <c r="FW10" s="201">
        <v>0</v>
      </c>
      <c r="FX10" s="200">
        <v>0</v>
      </c>
      <c r="FY10" s="200">
        <v>0</v>
      </c>
      <c r="FZ10" s="200">
        <v>0</v>
      </c>
      <c r="GA10" s="201">
        <f t="shared" si="1"/>
        <v>0</v>
      </c>
      <c r="GB10" s="210"/>
      <c r="GC10" s="211"/>
      <c r="GD10" s="15"/>
      <c r="GE10" s="193">
        <v>5</v>
      </c>
      <c r="GF10" s="17" t="s">
        <v>207</v>
      </c>
      <c r="GG10" s="200">
        <v>0</v>
      </c>
      <c r="GH10" s="200">
        <v>0</v>
      </c>
      <c r="GI10" s="200">
        <v>0</v>
      </c>
      <c r="GJ10" s="201">
        <f t="shared" si="2"/>
        <v>0</v>
      </c>
      <c r="GK10" s="200">
        <v>0</v>
      </c>
      <c r="GL10" s="200">
        <v>0</v>
      </c>
      <c r="GM10" s="200">
        <v>0</v>
      </c>
      <c r="GN10" s="201">
        <f t="shared" si="3"/>
        <v>0</v>
      </c>
      <c r="GO10" s="210"/>
      <c r="GP10" s="211"/>
      <c r="GQ10" s="15"/>
      <c r="GR10" s="193">
        <v>5</v>
      </c>
      <c r="GS10" s="196" t="s">
        <v>208</v>
      </c>
      <c r="GT10" s="200">
        <v>0</v>
      </c>
      <c r="GU10" s="200">
        <v>30555</v>
      </c>
      <c r="GV10" s="200">
        <v>152288.63</v>
      </c>
      <c r="GW10" s="201">
        <f t="shared" si="4"/>
        <v>182843.63</v>
      </c>
      <c r="GX10" s="200">
        <v>0</v>
      </c>
      <c r="GY10" s="200">
        <v>30555</v>
      </c>
      <c r="GZ10" s="200">
        <v>152288.63</v>
      </c>
      <c r="HA10" s="200">
        <f>SUM(GX10:GZ10)</f>
        <v>182843.63</v>
      </c>
      <c r="HB10" s="210"/>
      <c r="HC10" s="211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215"/>
      <c r="HP10" s="351"/>
      <c r="HQ10" s="15"/>
      <c r="HR10" s="15"/>
      <c r="HS10" s="193">
        <v>5</v>
      </c>
      <c r="HT10" s="216">
        <v>5</v>
      </c>
      <c r="HU10" s="216">
        <v>10</v>
      </c>
      <c r="HV10" s="216">
        <v>10</v>
      </c>
      <c r="HW10" s="217">
        <v>27498430</v>
      </c>
      <c r="HX10" s="217">
        <v>27800711</v>
      </c>
      <c r="HY10" s="219">
        <f t="shared" si="5"/>
        <v>1</v>
      </c>
      <c r="HZ10" s="219">
        <f t="shared" si="6"/>
        <v>1.0109926639448144</v>
      </c>
      <c r="IA10" s="220">
        <v>1</v>
      </c>
      <c r="IB10" s="220">
        <v>0</v>
      </c>
      <c r="IC10" s="220">
        <v>0</v>
      </c>
      <c r="ID10" s="15"/>
      <c r="IE10" s="22"/>
      <c r="IF10" s="15"/>
      <c r="IG10" s="225">
        <v>5</v>
      </c>
      <c r="IH10" s="226">
        <v>5</v>
      </c>
      <c r="II10" s="222">
        <f t="shared" si="7"/>
        <v>1.0109926639448144</v>
      </c>
      <c r="IJ10" s="200">
        <v>0</v>
      </c>
      <c r="IK10" s="201">
        <f t="shared" si="30"/>
        <v>0</v>
      </c>
      <c r="IL10" s="200">
        <v>2971255</v>
      </c>
      <c r="IM10" s="201">
        <v>3013891</v>
      </c>
      <c r="IN10" s="200">
        <v>1296423.4271</v>
      </c>
      <c r="IO10" s="201">
        <v>1284675</v>
      </c>
      <c r="IP10" s="200">
        <f t="shared" si="31"/>
        <v>1296423.4271</v>
      </c>
      <c r="IQ10" s="200">
        <f t="shared" si="31"/>
        <v>1284675</v>
      </c>
      <c r="IR10" s="223"/>
      <c r="IS10" s="224"/>
      <c r="IT10" s="223"/>
      <c r="IU10" s="225">
        <v>5</v>
      </c>
      <c r="IV10" s="226">
        <v>5</v>
      </c>
      <c r="IW10" s="227">
        <f t="shared" si="8"/>
        <v>1</v>
      </c>
      <c r="IX10" s="228">
        <f t="shared" si="8"/>
        <v>1.0109926639448144</v>
      </c>
      <c r="IY10" s="200">
        <v>340820.67676966917</v>
      </c>
      <c r="IZ10" s="201">
        <f t="shared" si="69"/>
        <v>344567.20393484231</v>
      </c>
      <c r="JA10" s="200">
        <v>21884.400000000001</v>
      </c>
      <c r="JB10" s="201">
        <f t="shared" si="32"/>
        <v>22124.967854833896</v>
      </c>
      <c r="JC10" s="200">
        <v>276814.55323033093</v>
      </c>
      <c r="JD10" s="201">
        <f t="shared" si="33"/>
        <v>276814.55323033093</v>
      </c>
      <c r="JE10" s="200">
        <v>383016.1</v>
      </c>
      <c r="JF10" s="201">
        <v>383016.1</v>
      </c>
      <c r="JG10" s="200">
        <v>57528.466999999968</v>
      </c>
      <c r="JH10" s="201">
        <f t="shared" si="34"/>
        <v>58160.858104991312</v>
      </c>
      <c r="JI10" s="200">
        <v>24305.469999999994</v>
      </c>
      <c r="JJ10" s="201">
        <f t="shared" si="35"/>
        <v>24572.65186373076</v>
      </c>
      <c r="JK10" s="200">
        <v>28584.559999999998</v>
      </c>
      <c r="JL10" s="201">
        <f t="shared" si="36"/>
        <v>28898.780462090381</v>
      </c>
      <c r="JM10" s="200">
        <v>140896.01949999999</v>
      </c>
      <c r="JN10" s="201">
        <f t="shared" si="37"/>
        <v>142444.84209352551</v>
      </c>
      <c r="JO10" s="200">
        <f t="shared" si="38"/>
        <v>1273850.2465000001</v>
      </c>
      <c r="JP10" s="200">
        <f t="shared" si="38"/>
        <v>1280599.9575443449</v>
      </c>
      <c r="JQ10" s="229">
        <f t="shared" si="9"/>
        <v>4.6063568573636298</v>
      </c>
      <c r="JR10" s="15"/>
      <c r="JS10" s="22"/>
      <c r="JT10" s="15"/>
      <c r="JU10" s="193">
        <v>5</v>
      </c>
      <c r="JV10" s="216">
        <v>5</v>
      </c>
      <c r="JW10" s="17">
        <f t="shared" si="10"/>
        <v>10</v>
      </c>
      <c r="JX10" s="17">
        <f t="shared" si="39"/>
        <v>10</v>
      </c>
      <c r="JY10" s="199">
        <f t="shared" si="11"/>
        <v>27800711</v>
      </c>
      <c r="JZ10" s="199">
        <f t="shared" si="12"/>
        <v>28336323.245807745</v>
      </c>
      <c r="KA10" s="230">
        <f t="shared" si="40"/>
        <v>1</v>
      </c>
      <c r="KB10" s="230">
        <f t="shared" si="41"/>
        <v>1.0192661348052481</v>
      </c>
      <c r="KC10" s="230">
        <f t="shared" si="42"/>
        <v>1.0892596049533372</v>
      </c>
      <c r="KD10" s="216" t="s">
        <v>435</v>
      </c>
      <c r="KE10" s="231"/>
      <c r="KF10" s="232"/>
      <c r="KG10" s="231"/>
      <c r="KH10" s="193">
        <v>5</v>
      </c>
      <c r="KI10" s="216">
        <v>5</v>
      </c>
      <c r="KJ10" s="233" t="str">
        <f t="shared" si="13"/>
        <v>Q4</v>
      </c>
      <c r="KK10" s="234">
        <f t="shared" si="14"/>
        <v>1.0892596049533372</v>
      </c>
      <c r="KL10" s="200">
        <f t="shared" si="43"/>
        <v>0</v>
      </c>
      <c r="KM10" s="200">
        <f t="shared" si="44"/>
        <v>0</v>
      </c>
      <c r="KN10" s="200">
        <f t="shared" si="15"/>
        <v>3013891</v>
      </c>
      <c r="KO10" s="200">
        <f t="shared" si="16"/>
        <v>3138599.0799298398</v>
      </c>
      <c r="KP10" s="200">
        <f t="shared" si="17"/>
        <v>1284675</v>
      </c>
      <c r="KQ10" s="200">
        <f t="shared" si="18"/>
        <v>1321808.8901674631</v>
      </c>
      <c r="KR10" s="200">
        <v>0</v>
      </c>
      <c r="KS10" s="200">
        <f t="shared" si="45"/>
        <v>62931.486943090102</v>
      </c>
      <c r="KT10" s="200">
        <f t="shared" si="19"/>
        <v>1284675</v>
      </c>
      <c r="KU10" s="200">
        <f t="shared" si="19"/>
        <v>1321808.8901674631</v>
      </c>
      <c r="KV10" s="235"/>
      <c r="KW10" s="232"/>
      <c r="KX10" s="231"/>
      <c r="KY10" s="276">
        <f t="shared" si="70"/>
        <v>5</v>
      </c>
      <c r="KZ10" s="277">
        <v>4</v>
      </c>
      <c r="LA10" s="321">
        <f t="shared" si="71"/>
        <v>1</v>
      </c>
      <c r="LB10" s="321">
        <f t="shared" si="71"/>
        <v>1.0192661348052481</v>
      </c>
      <c r="LC10" s="322">
        <v>97.871738014620576</v>
      </c>
      <c r="LD10" s="253">
        <f t="shared" si="72"/>
        <v>562443.12752010289</v>
      </c>
      <c r="LE10" s="322">
        <v>97.871738014620576</v>
      </c>
      <c r="LF10" s="253">
        <f t="shared" si="46"/>
        <v>44845.946608631282</v>
      </c>
      <c r="LG10" s="322">
        <v>97.871738014620576</v>
      </c>
      <c r="LH10" s="253">
        <f t="shared" si="47"/>
        <v>416456.03565504291</v>
      </c>
      <c r="LI10" s="322">
        <v>113.283800212451</v>
      </c>
      <c r="LJ10" s="253">
        <f t="shared" si="48"/>
        <v>398317.11108523578</v>
      </c>
      <c r="LK10" s="322">
        <v>114.530871148214</v>
      </c>
      <c r="LL10" s="253">
        <f t="shared" si="49"/>
        <v>72031.731114301147</v>
      </c>
      <c r="LM10" s="322">
        <v>133.31173389491801</v>
      </c>
      <c r="LN10" s="253">
        <f t="shared" si="50"/>
        <v>56355.846189060328</v>
      </c>
      <c r="LO10" s="322">
        <v>103.218284594742</v>
      </c>
      <c r="LP10" s="253">
        <f t="shared" si="51"/>
        <v>48356.742143826086</v>
      </c>
      <c r="LQ10" s="322">
        <v>109.79963570127499</v>
      </c>
      <c r="LR10" s="253">
        <f t="shared" si="52"/>
        <v>218260.07871918162</v>
      </c>
      <c r="LS10" s="256">
        <f t="shared" si="53"/>
        <v>1487883.648540135</v>
      </c>
      <c r="LT10" s="256">
        <f t="shared" si="73"/>
        <v>1817066.6190353821</v>
      </c>
      <c r="LU10" s="23"/>
      <c r="LV10" s="244"/>
      <c r="LW10" s="15"/>
      <c r="LX10" s="193">
        <v>5</v>
      </c>
      <c r="LY10" s="245">
        <v>5</v>
      </c>
      <c r="LZ10" s="200">
        <f t="shared" si="20"/>
        <v>1296423.4271</v>
      </c>
      <c r="MA10" s="200">
        <f t="shared" si="20"/>
        <v>1284675</v>
      </c>
      <c r="MB10" s="201">
        <f t="shared" si="21"/>
        <v>1321808.8901674631</v>
      </c>
      <c r="MC10" s="200">
        <f t="shared" si="22"/>
        <v>1273850.2465000001</v>
      </c>
      <c r="MD10" s="200">
        <f t="shared" si="22"/>
        <v>1280599.9575443449</v>
      </c>
      <c r="ME10" s="201">
        <f t="shared" si="54"/>
        <v>1394905.8038580136</v>
      </c>
      <c r="MF10" s="200">
        <f t="shared" si="55"/>
        <v>22573.180599999847</v>
      </c>
      <c r="MG10" s="200">
        <f t="shared" si="55"/>
        <v>4075.042455655057</v>
      </c>
      <c r="MH10" s="200">
        <f t="shared" si="55"/>
        <v>-73096.913690550486</v>
      </c>
      <c r="MI10" s="15"/>
      <c r="MJ10" s="22"/>
      <c r="MK10" s="15"/>
      <c r="ML10" s="193">
        <f>ML9+1</f>
        <v>5</v>
      </c>
      <c r="MM10" s="352" t="s">
        <v>209</v>
      </c>
      <c r="MN10" s="353"/>
      <c r="MO10" s="15"/>
      <c r="MP10" s="22"/>
      <c r="MQ10" s="15"/>
      <c r="MR10" s="247">
        <f t="shared" si="83"/>
        <v>4</v>
      </c>
      <c r="MS10" s="257" t="s">
        <v>202</v>
      </c>
      <c r="MT10" s="256">
        <f>N10</f>
        <v>586244.47571070585</v>
      </c>
      <c r="MU10" s="325">
        <f t="shared" si="56"/>
        <v>2.6996435758221311E-2</v>
      </c>
      <c r="MV10" s="15"/>
      <c r="MW10" s="250">
        <f>MT10</f>
        <v>586244.47571070585</v>
      </c>
      <c r="MX10" s="325">
        <f t="shared" si="57"/>
        <v>2.6996435758221311E-2</v>
      </c>
      <c r="MY10" s="15"/>
      <c r="MZ10" s="22"/>
      <c r="NA10" s="15"/>
      <c r="NB10" s="247">
        <f t="shared" si="84"/>
        <v>4</v>
      </c>
      <c r="NC10" s="257" t="str">
        <f t="shared" si="58"/>
        <v>Misc Revenue</v>
      </c>
      <c r="ND10" s="256">
        <v>2598518.1566623491</v>
      </c>
      <c r="NE10" s="256">
        <f>MT10</f>
        <v>586244.47571070585</v>
      </c>
      <c r="NF10" s="256">
        <f t="shared" si="75"/>
        <v>-2012273.6809516433</v>
      </c>
      <c r="NG10" s="265">
        <f t="shared" si="76"/>
        <v>-0.77439277297038245</v>
      </c>
      <c r="NH10" s="15"/>
      <c r="NI10" s="22"/>
      <c r="NJ10" s="15"/>
    </row>
    <row r="11" spans="1:374" x14ac:dyDescent="0.3">
      <c r="A11" s="15"/>
      <c r="B11" s="131">
        <f>B10+1</f>
        <v>6</v>
      </c>
      <c r="C11" s="248"/>
      <c r="D11" s="15" t="s">
        <v>210</v>
      </c>
      <c r="E11" s="249"/>
      <c r="F11" s="250">
        <v>0</v>
      </c>
      <c r="G11" s="251">
        <f t="shared" si="23"/>
        <v>0</v>
      </c>
      <c r="H11" s="250">
        <v>0</v>
      </c>
      <c r="I11" s="252">
        <f t="shared" si="24"/>
        <v>0</v>
      </c>
      <c r="J11" s="253">
        <f t="shared" si="59"/>
        <v>0</v>
      </c>
      <c r="K11" s="250">
        <v>0</v>
      </c>
      <c r="L11" s="252">
        <f t="shared" si="25"/>
        <v>0</v>
      </c>
      <c r="M11" s="253">
        <f t="shared" si="60"/>
        <v>0</v>
      </c>
      <c r="N11" s="250">
        <f>MT11</f>
        <v>4822773.09</v>
      </c>
      <c r="O11" s="252">
        <f t="shared" si="26"/>
        <v>0.22208769428969793</v>
      </c>
      <c r="P11" s="253">
        <f t="shared" si="61"/>
        <v>4822773.09</v>
      </c>
      <c r="Q11" s="250">
        <f t="shared" si="62"/>
        <v>4822773.09</v>
      </c>
      <c r="R11" s="354" t="str">
        <f>IFERROR(O11/G11-1,"N/A")</f>
        <v>N/A</v>
      </c>
      <c r="S11" s="15"/>
      <c r="T11" s="22"/>
      <c r="U11" s="15"/>
      <c r="V11" s="296">
        <f t="shared" si="64"/>
        <v>4</v>
      </c>
      <c r="W11" s="297" t="s">
        <v>182</v>
      </c>
      <c r="X11" s="219">
        <f>X10/$H$24*100</f>
        <v>-8.6679804659341407E-3</v>
      </c>
      <c r="Y11" s="219">
        <f>Y10/$H$24*100</f>
        <v>0.11358159927241634</v>
      </c>
      <c r="Z11" s="219">
        <f>Z10/$H$24*100</f>
        <v>0.54959664173261458</v>
      </c>
      <c r="AA11" s="219">
        <f>AA10/$H$24*100</f>
        <v>0.65451026053909678</v>
      </c>
      <c r="AB11" s="252"/>
      <c r="AC11" s="22"/>
      <c r="AD11" s="15"/>
      <c r="AE11" s="19">
        <f t="shared" si="78"/>
        <v>5</v>
      </c>
      <c r="AF11" s="257" t="s">
        <v>76</v>
      </c>
      <c r="AG11" s="25">
        <f>CM9</f>
        <v>1777659.441086225</v>
      </c>
      <c r="AH11" s="25">
        <f>CX9</f>
        <v>96694.048999999999</v>
      </c>
      <c r="AI11" s="258">
        <f>DH9</f>
        <v>535316.05072640697</v>
      </c>
      <c r="AJ11" s="15"/>
      <c r="AK11" s="22"/>
      <c r="AL11" s="15"/>
      <c r="AM11" s="355">
        <v>6</v>
      </c>
      <c r="AN11" s="356"/>
      <c r="AO11" s="356"/>
      <c r="AP11" s="356" t="s">
        <v>211</v>
      </c>
      <c r="AQ11" s="357"/>
      <c r="AR11" s="358">
        <v>41149542.24840001</v>
      </c>
      <c r="AS11" s="359">
        <v>4.0127088112831091</v>
      </c>
      <c r="AT11" s="360"/>
      <c r="AU11" s="358">
        <v>43536109.595200002</v>
      </c>
      <c r="AV11" s="359">
        <v>4.0341900871360252</v>
      </c>
      <c r="AW11" s="361">
        <f>AV11/AS11-1</f>
        <v>5.3533104102929663E-3</v>
      </c>
      <c r="AX11" s="360"/>
      <c r="AY11" s="358">
        <v>52475468.259999998</v>
      </c>
      <c r="AZ11" s="359">
        <v>4.067434394135975</v>
      </c>
      <c r="BA11" s="361">
        <f>AZ11/AV11-1</f>
        <v>8.2406397026151268E-3</v>
      </c>
      <c r="BB11" s="360"/>
      <c r="BC11" s="358">
        <v>60296489.323600002</v>
      </c>
      <c r="BD11" s="359">
        <v>4.1000982394224748</v>
      </c>
      <c r="BE11" s="361">
        <f>BD11/AZ11-1</f>
        <v>8.0305770471900129E-3</v>
      </c>
      <c r="BF11" s="360"/>
      <c r="BG11" s="358">
        <v>61146922.538433343</v>
      </c>
      <c r="BH11" s="359">
        <v>4.0237731131168939</v>
      </c>
      <c r="BI11" s="361">
        <f>BH11/BD11-1</f>
        <v>-1.8615438423331909E-2</v>
      </c>
      <c r="BJ11" s="360"/>
      <c r="BK11" s="358">
        <v>67411697.978699997</v>
      </c>
      <c r="BL11" s="359">
        <v>4.0075180177968992</v>
      </c>
      <c r="BM11" s="361">
        <f>BL11/BH11-1</f>
        <v>-4.0397643860697885E-3</v>
      </c>
      <c r="BN11" s="360"/>
      <c r="BO11" s="358">
        <v>82733345.540000066</v>
      </c>
      <c r="BP11" s="359">
        <v>4.4605216108185832</v>
      </c>
      <c r="BQ11" s="361">
        <f>BP11/BL11-1</f>
        <v>0.11303844200074709</v>
      </c>
      <c r="BR11" s="360"/>
      <c r="BS11" s="362">
        <v>96023263.244399965</v>
      </c>
      <c r="BT11" s="362">
        <v>4.8940141407676769</v>
      </c>
      <c r="BU11" s="362">
        <f>BT11/BP11-1</f>
        <v>9.7184268516421479E-2</v>
      </c>
      <c r="BV11" s="363">
        <v>108271476.32980001</v>
      </c>
      <c r="BW11" s="3">
        <v>5.5933628300959608</v>
      </c>
      <c r="BX11" s="3">
        <f t="shared" si="65"/>
        <v>0.14289878803222744</v>
      </c>
      <c r="BY11" s="363">
        <f>F12</f>
        <v>110405938.53159995</v>
      </c>
      <c r="BZ11" s="3">
        <f>G12</f>
        <v>5.4123287588874414</v>
      </c>
      <c r="CA11" s="3">
        <f t="shared" si="66"/>
        <v>-3.2365873036956816E-2</v>
      </c>
      <c r="CB11" s="364">
        <f t="shared" si="67"/>
        <v>1.6830417180617068</v>
      </c>
      <c r="CC11" s="265">
        <f t="shared" si="68"/>
        <v>6.8009612918157325E-2</v>
      </c>
      <c r="CD11" s="15"/>
      <c r="CE11" s="22"/>
      <c r="CF11" s="15"/>
      <c r="CG11" s="15"/>
      <c r="CH11" s="15"/>
      <c r="CI11" s="15"/>
      <c r="CJ11" s="15"/>
      <c r="CK11" s="15"/>
      <c r="CL11" s="258"/>
      <c r="CM11" s="15"/>
      <c r="CN11" s="15"/>
      <c r="CO11" s="15"/>
      <c r="CP11" s="258"/>
      <c r="CQ11" s="15"/>
      <c r="CR11" s="26"/>
      <c r="CS11" s="15"/>
      <c r="CT11" s="247"/>
      <c r="CU11" s="365"/>
      <c r="CV11" s="25"/>
      <c r="CW11" s="15"/>
      <c r="CX11" s="25"/>
      <c r="CY11" s="15"/>
      <c r="CZ11" s="15"/>
      <c r="DA11" s="15"/>
      <c r="DB11" s="26"/>
      <c r="DC11" s="15"/>
      <c r="DD11" s="15"/>
      <c r="DE11" s="15"/>
      <c r="DF11" s="15"/>
      <c r="DG11" s="23"/>
      <c r="DH11" s="15"/>
      <c r="DI11" s="15"/>
      <c r="DJ11" s="15"/>
      <c r="DK11" s="22"/>
      <c r="DL11" s="15"/>
      <c r="DM11" s="366">
        <v>6</v>
      </c>
      <c r="DN11" s="367" t="s">
        <v>212</v>
      </c>
      <c r="DO11" s="368"/>
      <c r="DP11" s="368"/>
      <c r="DQ11" s="368"/>
      <c r="DR11" s="368"/>
      <c r="DS11" s="369">
        <v>1084449.5999999999</v>
      </c>
      <c r="DT11" s="368">
        <v>1822712.4</v>
      </c>
      <c r="DU11" s="368">
        <v>3255384.4999999995</v>
      </c>
      <c r="DV11" s="368">
        <v>6162546.5</v>
      </c>
      <c r="DW11" s="15"/>
      <c r="DX11" s="22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23"/>
      <c r="EK11" s="319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23"/>
      <c r="FA11" s="319"/>
      <c r="FB11" s="15"/>
      <c r="FC11" s="247">
        <f t="shared" si="82"/>
        <v>6</v>
      </c>
      <c r="FD11" s="272"/>
      <c r="FE11" s="273" t="s">
        <v>213</v>
      </c>
      <c r="FF11" s="256">
        <v>33725.425600000002</v>
      </c>
      <c r="FG11" s="256">
        <v>34464.240000000005</v>
      </c>
      <c r="FH11" s="256">
        <v>52896.33</v>
      </c>
      <c r="FI11" s="253">
        <f t="shared" si="29"/>
        <v>121085.99560000001</v>
      </c>
      <c r="FJ11" s="256">
        <v>33725.425600000002</v>
      </c>
      <c r="FK11" s="256">
        <v>34847.94</v>
      </c>
      <c r="FL11" s="256">
        <v>52896.33</v>
      </c>
      <c r="FM11" s="256">
        <v>121469.69560000001</v>
      </c>
      <c r="FN11" s="256">
        <v>121469.69560000001</v>
      </c>
      <c r="FO11" s="23"/>
      <c r="FP11" s="211"/>
      <c r="FQ11" s="15"/>
      <c r="FR11" s="247">
        <v>6</v>
      </c>
      <c r="FS11" s="249" t="s">
        <v>214</v>
      </c>
      <c r="FT11" s="256">
        <v>410000</v>
      </c>
      <c r="FU11" s="256">
        <v>325000</v>
      </c>
      <c r="FV11" s="256">
        <v>285000</v>
      </c>
      <c r="FW11" s="253">
        <v>1020000</v>
      </c>
      <c r="FX11" s="256">
        <v>0</v>
      </c>
      <c r="FY11" s="256">
        <v>0</v>
      </c>
      <c r="FZ11" s="256">
        <v>0</v>
      </c>
      <c r="GA11" s="253">
        <f t="shared" ref="GA11:GA12" si="85">SUM(FX11:FZ11)</f>
        <v>0</v>
      </c>
      <c r="GB11" s="210"/>
      <c r="GC11" s="211"/>
      <c r="GD11" s="15"/>
      <c r="GE11" s="366">
        <v>6</v>
      </c>
      <c r="GF11" s="370" t="s">
        <v>215</v>
      </c>
      <c r="GG11" s="256">
        <v>0</v>
      </c>
      <c r="GH11" s="256">
        <v>0</v>
      </c>
      <c r="GI11" s="256">
        <v>0</v>
      </c>
      <c r="GJ11" s="253">
        <f t="shared" si="2"/>
        <v>0</v>
      </c>
      <c r="GK11" s="256">
        <v>0</v>
      </c>
      <c r="GL11" s="256">
        <v>0</v>
      </c>
      <c r="GM11" s="256">
        <v>0</v>
      </c>
      <c r="GN11" s="253">
        <f t="shared" ref="GN11" si="86">SUM(GK11:GM11)</f>
        <v>0</v>
      </c>
      <c r="GO11" s="210"/>
      <c r="GP11" s="211"/>
      <c r="GQ11" s="15"/>
      <c r="GR11" s="247">
        <v>6</v>
      </c>
      <c r="GS11" s="249" t="s">
        <v>216</v>
      </c>
      <c r="GT11" s="256">
        <v>113837.25</v>
      </c>
      <c r="GU11" s="256">
        <v>137659.47999999998</v>
      </c>
      <c r="GV11" s="256">
        <v>338416.07</v>
      </c>
      <c r="GW11" s="253">
        <f t="shared" si="4"/>
        <v>589912.80000000005</v>
      </c>
      <c r="GX11" s="256">
        <v>19628.18</v>
      </c>
      <c r="GY11" s="256">
        <v>34858.600000000006</v>
      </c>
      <c r="GZ11" s="256">
        <v>212880.51</v>
      </c>
      <c r="HA11" s="256">
        <f>SUM(GX11:GZ11)</f>
        <v>267367.29000000004</v>
      </c>
      <c r="HB11" s="210"/>
      <c r="HC11" s="211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22"/>
      <c r="HQ11" s="15"/>
      <c r="HR11" s="15"/>
      <c r="HS11" s="247">
        <v>6</v>
      </c>
      <c r="HT11" s="231">
        <v>6</v>
      </c>
      <c r="HU11" s="231">
        <v>10</v>
      </c>
      <c r="HV11" s="231">
        <v>11</v>
      </c>
      <c r="HW11" s="258">
        <v>31799040</v>
      </c>
      <c r="HX11" s="258">
        <v>35429726</v>
      </c>
      <c r="HY11" s="252">
        <f t="shared" si="5"/>
        <v>1.1000000000000001</v>
      </c>
      <c r="HZ11" s="252">
        <f t="shared" si="6"/>
        <v>1.1141759625447811</v>
      </c>
      <c r="IA11" s="254">
        <v>1</v>
      </c>
      <c r="IB11" s="254">
        <v>0</v>
      </c>
      <c r="IC11" s="254">
        <v>0</v>
      </c>
      <c r="ID11" s="15"/>
      <c r="IE11" s="22"/>
      <c r="IF11" s="15"/>
      <c r="IG11" s="276">
        <v>6</v>
      </c>
      <c r="IH11" s="277">
        <v>6</v>
      </c>
      <c r="II11" s="251">
        <f t="shared" si="7"/>
        <v>1.1141759625447811</v>
      </c>
      <c r="IJ11" s="256">
        <v>0</v>
      </c>
      <c r="IK11" s="253">
        <f t="shared" si="30"/>
        <v>0</v>
      </c>
      <c r="IL11" s="256">
        <v>3196776</v>
      </c>
      <c r="IM11" s="253">
        <v>3849144</v>
      </c>
      <c r="IN11" s="256">
        <v>1442503.7574</v>
      </c>
      <c r="IO11" s="253">
        <v>1654494</v>
      </c>
      <c r="IP11" s="256">
        <f t="shared" si="31"/>
        <v>1442503.7574</v>
      </c>
      <c r="IQ11" s="256">
        <f t="shared" si="31"/>
        <v>1654494</v>
      </c>
      <c r="IR11" s="223"/>
      <c r="IS11" s="224"/>
      <c r="IT11" s="223"/>
      <c r="IU11" s="276">
        <v>6</v>
      </c>
      <c r="IV11" s="277">
        <v>6</v>
      </c>
      <c r="IW11" s="278">
        <f t="shared" si="8"/>
        <v>1.1000000000000001</v>
      </c>
      <c r="IX11" s="279">
        <f t="shared" si="8"/>
        <v>1.1141759625447811</v>
      </c>
      <c r="IY11" s="256">
        <v>387582.47602174216</v>
      </c>
      <c r="IZ11" s="253">
        <f t="shared" si="69"/>
        <v>431835.0782870141</v>
      </c>
      <c r="JA11" s="256">
        <v>91514.510000000009</v>
      </c>
      <c r="JB11" s="253">
        <f t="shared" si="32"/>
        <v>101963.26726606401</v>
      </c>
      <c r="JC11" s="256">
        <v>285881.32397825783</v>
      </c>
      <c r="JD11" s="253">
        <f t="shared" si="33"/>
        <v>314469.45637608366</v>
      </c>
      <c r="JE11" s="256">
        <v>369839.65</v>
      </c>
      <c r="JF11" s="253">
        <v>402161.55</v>
      </c>
      <c r="JG11" s="256">
        <v>18758.168750000019</v>
      </c>
      <c r="JH11" s="253">
        <f t="shared" si="34"/>
        <v>20899.900722608705</v>
      </c>
      <c r="JI11" s="256">
        <v>31008.329666666679</v>
      </c>
      <c r="JJ11" s="253">
        <f t="shared" si="35"/>
        <v>34548.73555326424</v>
      </c>
      <c r="JK11" s="256">
        <v>93637.91</v>
      </c>
      <c r="JL11" s="253">
        <f t="shared" si="36"/>
        <v>104329.10850493159</v>
      </c>
      <c r="JM11" s="256">
        <v>152375.47600000002</v>
      </c>
      <c r="JN11" s="253">
        <f t="shared" si="37"/>
        <v>169773.09264051923</v>
      </c>
      <c r="JO11" s="256">
        <f t="shared" si="38"/>
        <v>1430597.8444166665</v>
      </c>
      <c r="JP11" s="256">
        <f t="shared" si="38"/>
        <v>1579980.1893504853</v>
      </c>
      <c r="JQ11" s="280">
        <f t="shared" si="9"/>
        <v>4.4594761736246147</v>
      </c>
      <c r="JR11" s="15"/>
      <c r="JS11" s="22"/>
      <c r="JT11" s="15"/>
      <c r="JU11" s="247">
        <v>6</v>
      </c>
      <c r="JV11" s="231">
        <v>6</v>
      </c>
      <c r="JW11" s="15">
        <f t="shared" si="10"/>
        <v>11</v>
      </c>
      <c r="JX11" s="15">
        <f t="shared" si="39"/>
        <v>11</v>
      </c>
      <c r="JY11" s="281">
        <f t="shared" si="11"/>
        <v>35429726</v>
      </c>
      <c r="JZ11" s="281">
        <f t="shared" si="12"/>
        <v>36112319.877229005</v>
      </c>
      <c r="KA11" s="282">
        <f t="shared" si="40"/>
        <v>1</v>
      </c>
      <c r="KB11" s="282">
        <f t="shared" si="41"/>
        <v>1.0192661348052481</v>
      </c>
      <c r="KC11" s="282">
        <f t="shared" si="42"/>
        <v>1.2223690438258443</v>
      </c>
      <c r="KD11" s="231" t="s">
        <v>254</v>
      </c>
      <c r="KE11" s="231"/>
      <c r="KF11" s="232"/>
      <c r="KG11" s="231"/>
      <c r="KH11" s="247">
        <v>6</v>
      </c>
      <c r="KI11" s="231">
        <v>6</v>
      </c>
      <c r="KJ11" s="346" t="str">
        <f t="shared" si="13"/>
        <v>Q3</v>
      </c>
      <c r="KK11" s="284">
        <f t="shared" si="14"/>
        <v>1.2223690438258443</v>
      </c>
      <c r="KL11" s="270">
        <f t="shared" si="43"/>
        <v>0</v>
      </c>
      <c r="KM11" s="270">
        <f t="shared" si="44"/>
        <v>0</v>
      </c>
      <c r="KN11" s="270">
        <f t="shared" si="15"/>
        <v>3849144</v>
      </c>
      <c r="KO11" s="270">
        <f t="shared" si="16"/>
        <v>3999887.1045336337</v>
      </c>
      <c r="KP11" s="270">
        <f t="shared" si="17"/>
        <v>1654494</v>
      </c>
      <c r="KQ11" s="270">
        <f t="shared" si="18"/>
        <v>1684537.0178840864</v>
      </c>
      <c r="KR11" s="270">
        <v>0</v>
      </c>
      <c r="KS11" s="270">
        <f t="shared" si="45"/>
        <v>80201.018569858163</v>
      </c>
      <c r="KT11" s="270">
        <f t="shared" si="19"/>
        <v>1654494</v>
      </c>
      <c r="KU11" s="270">
        <f t="shared" si="19"/>
        <v>1684537.0178840864</v>
      </c>
      <c r="KV11" s="235"/>
      <c r="KW11" s="232"/>
      <c r="KX11" s="231"/>
      <c r="KY11" s="285">
        <f t="shared" si="70"/>
        <v>6</v>
      </c>
      <c r="KZ11" s="286">
        <v>5</v>
      </c>
      <c r="LA11" s="287">
        <f t="shared" si="71"/>
        <v>1</v>
      </c>
      <c r="LB11" s="287">
        <f t="shared" si="71"/>
        <v>1.0192661348052481</v>
      </c>
      <c r="LC11" s="288">
        <v>119.11363112040443</v>
      </c>
      <c r="LD11" s="201">
        <f t="shared" si="72"/>
        <v>375552.44397237699</v>
      </c>
      <c r="LE11" s="288">
        <v>119.11363112040443</v>
      </c>
      <c r="LF11" s="201">
        <f t="shared" si="46"/>
        <v>24114.557786713787</v>
      </c>
      <c r="LG11" s="288">
        <v>119.11363112040443</v>
      </c>
      <c r="LH11" s="201">
        <f t="shared" si="47"/>
        <v>296004.27123134525</v>
      </c>
      <c r="LI11" s="288">
        <v>115.580400056581</v>
      </c>
      <c r="LJ11" s="201">
        <f t="shared" si="48"/>
        <v>420388.72090783191</v>
      </c>
      <c r="LK11" s="288">
        <v>117.061929172885</v>
      </c>
      <c r="LL11" s="201">
        <f t="shared" si="49"/>
        <v>63603.117610771078</v>
      </c>
      <c r="LM11" s="288">
        <v>138.08520978454499</v>
      </c>
      <c r="LN11" s="201">
        <f t="shared" si="50"/>
        <v>28023.356967195909</v>
      </c>
      <c r="LO11" s="288">
        <v>105.221053751493</v>
      </c>
      <c r="LP11" s="201">
        <f t="shared" si="51"/>
        <v>30226.936150197984</v>
      </c>
      <c r="LQ11" s="288">
        <v>110.455373406193</v>
      </c>
      <c r="LR11" s="289">
        <f t="shared" si="52"/>
        <v>156992.39923158099</v>
      </c>
      <c r="LS11" s="290">
        <f t="shared" si="53"/>
        <v>1280599.9575443449</v>
      </c>
      <c r="LT11" s="290">
        <f t="shared" si="73"/>
        <v>1394905.8038580136</v>
      </c>
      <c r="LU11" s="23"/>
      <c r="LV11" s="244"/>
      <c r="LW11" s="15"/>
      <c r="LX11" s="247">
        <v>6</v>
      </c>
      <c r="LY11" s="291">
        <v>6</v>
      </c>
      <c r="LZ11" s="256">
        <f t="shared" si="20"/>
        <v>1442503.7574</v>
      </c>
      <c r="MA11" s="256">
        <f t="shared" si="20"/>
        <v>1654494</v>
      </c>
      <c r="MB11" s="253">
        <f t="shared" si="21"/>
        <v>1684537.0178840864</v>
      </c>
      <c r="MC11" s="256">
        <f t="shared" si="22"/>
        <v>1430597.8444166665</v>
      </c>
      <c r="MD11" s="256">
        <f t="shared" si="22"/>
        <v>1579980.1893504853</v>
      </c>
      <c r="ME11" s="253">
        <f t="shared" si="54"/>
        <v>1931318.8733201292</v>
      </c>
      <c r="MF11" s="256">
        <f t="shared" si="55"/>
        <v>11905.912983333459</v>
      </c>
      <c r="MG11" s="256">
        <f>MA11-MD11</f>
        <v>74513.810649514664</v>
      </c>
      <c r="MH11" s="256">
        <f t="shared" si="55"/>
        <v>-246781.85543604288</v>
      </c>
      <c r="MI11" s="15"/>
      <c r="MJ11" s="22"/>
      <c r="MK11" s="15"/>
      <c r="ML11" s="247">
        <f>ML10+1</f>
        <v>6</v>
      </c>
      <c r="MM11" s="257" t="s">
        <v>217</v>
      </c>
      <c r="MN11" s="372">
        <v>5.3900000000000003E-2</v>
      </c>
      <c r="MO11" s="15"/>
      <c r="MP11" s="22"/>
      <c r="MQ11" s="15"/>
      <c r="MR11" s="193">
        <f>MR10+1</f>
        <v>5</v>
      </c>
      <c r="MS11" s="299" t="s">
        <v>210</v>
      </c>
      <c r="MT11" s="200">
        <v>4822773.09</v>
      </c>
      <c r="MU11" s="292">
        <f t="shared" si="56"/>
        <v>0.22208769428969793</v>
      </c>
      <c r="MV11" s="17"/>
      <c r="MW11" s="293">
        <f>MT11</f>
        <v>4822773.09</v>
      </c>
      <c r="MX11" s="292">
        <f t="shared" si="57"/>
        <v>0.22208769428969793</v>
      </c>
      <c r="MY11" s="15"/>
      <c r="MZ11" s="22"/>
      <c r="NA11" s="15"/>
      <c r="NB11" s="193">
        <f t="shared" si="84"/>
        <v>5</v>
      </c>
      <c r="NC11" s="299" t="str">
        <f t="shared" si="58"/>
        <v>Depot Viability Handling Commissions</v>
      </c>
      <c r="ND11" s="200">
        <v>4827046.4550000001</v>
      </c>
      <c r="NE11" s="200">
        <f>MW11</f>
        <v>4822773.09</v>
      </c>
      <c r="NF11" s="200">
        <f t="shared" si="75"/>
        <v>-4273.3650000002235</v>
      </c>
      <c r="NG11" s="307">
        <f t="shared" si="76"/>
        <v>-8.8529601689947351E-4</v>
      </c>
      <c r="NH11" s="15"/>
      <c r="NI11" s="22"/>
      <c r="NJ11" s="15"/>
    </row>
    <row r="12" spans="1:374" ht="17.25" thickBot="1" x14ac:dyDescent="0.35">
      <c r="A12" s="17"/>
      <c r="B12" s="177">
        <f>B11+1</f>
        <v>7</v>
      </c>
      <c r="C12" s="195" t="s">
        <v>218</v>
      </c>
      <c r="D12" s="194"/>
      <c r="E12" s="196"/>
      <c r="F12" s="293">
        <f>F9+F10+F11</f>
        <v>110405938.53159995</v>
      </c>
      <c r="G12" s="222">
        <f t="shared" si="23"/>
        <v>5.4123287588874414</v>
      </c>
      <c r="H12" s="293">
        <f>H9+H10+H11</f>
        <v>105294258.01639998</v>
      </c>
      <c r="I12" s="219">
        <f t="shared" si="24"/>
        <v>5.1408274242675063</v>
      </c>
      <c r="J12" s="201">
        <f t="shared" si="59"/>
        <v>-5111680.5151999742</v>
      </c>
      <c r="K12" s="293">
        <f>K9+K10+K11</f>
        <v>105591380.09906803</v>
      </c>
      <c r="L12" s="219">
        <f t="shared" si="25"/>
        <v>4.9561418462501567</v>
      </c>
      <c r="M12" s="201">
        <f t="shared" si="60"/>
        <v>297122.08266805112</v>
      </c>
      <c r="N12" s="293">
        <f>N9+N10+N11</f>
        <v>106706232.28728913</v>
      </c>
      <c r="O12" s="219">
        <f t="shared" si="26"/>
        <v>4.9137997274147027</v>
      </c>
      <c r="P12" s="201">
        <f t="shared" si="61"/>
        <v>1114852.188221097</v>
      </c>
      <c r="Q12" s="293">
        <f t="shared" si="62"/>
        <v>-3699706.2443108261</v>
      </c>
      <c r="R12" s="220">
        <f t="shared" si="63"/>
        <v>-9.2109894590959085E-2</v>
      </c>
      <c r="S12" s="15"/>
      <c r="T12" s="22"/>
      <c r="U12" s="15"/>
      <c r="V12" s="19">
        <f t="shared" si="64"/>
        <v>5</v>
      </c>
      <c r="W12" s="373" t="s">
        <v>131</v>
      </c>
      <c r="X12" s="256">
        <f>X10-X7</f>
        <v>-987603.90876666678</v>
      </c>
      <c r="Y12" s="256">
        <f t="shared" ref="Y12:AA12" si="87">Y10-Y7</f>
        <v>-1531489.2555333329</v>
      </c>
      <c r="Z12" s="256">
        <f t="shared" si="87"/>
        <v>2354973.9134999998</v>
      </c>
      <c r="AA12" s="256">
        <f t="shared" si="87"/>
        <v>-164119.25079999864</v>
      </c>
      <c r="AB12" s="256"/>
      <c r="AC12" s="22"/>
      <c r="AD12" s="15"/>
      <c r="AE12" s="296">
        <f t="shared" si="78"/>
        <v>6</v>
      </c>
      <c r="AF12" s="299" t="s">
        <v>183</v>
      </c>
      <c r="AG12" s="300">
        <f>AG11*3600/$H$24</f>
        <v>3.1244918840260638</v>
      </c>
      <c r="AH12" s="300">
        <f>AH11*3600/$H$24</f>
        <v>0.16995368423859103</v>
      </c>
      <c r="AI12" s="300">
        <f>AI11*3600/$H$24</f>
        <v>0.94089487402689442</v>
      </c>
      <c r="AJ12" s="15"/>
      <c r="AK12" s="374"/>
      <c r="AL12" s="15"/>
      <c r="AM12" s="193">
        <v>7</v>
      </c>
      <c r="AN12" s="194"/>
      <c r="AO12" s="192" t="s">
        <v>219</v>
      </c>
      <c r="AP12" s="17"/>
      <c r="AQ12" s="196"/>
      <c r="AR12" s="302"/>
      <c r="AS12" s="303"/>
      <c r="AT12" s="304"/>
      <c r="AU12" s="302"/>
      <c r="AV12" s="303"/>
      <c r="AW12" s="294"/>
      <c r="AX12" s="304"/>
      <c r="AY12" s="302"/>
      <c r="AZ12" s="375"/>
      <c r="BA12" s="294"/>
      <c r="BB12" s="304"/>
      <c r="BC12" s="302"/>
      <c r="BD12" s="375"/>
      <c r="BE12" s="294"/>
      <c r="BF12" s="304"/>
      <c r="BG12" s="302"/>
      <c r="BH12" s="375"/>
      <c r="BI12" s="294"/>
      <c r="BJ12" s="304"/>
      <c r="BK12" s="302"/>
      <c r="BL12" s="375"/>
      <c r="BM12" s="294"/>
      <c r="BN12" s="304"/>
      <c r="BO12" s="302"/>
      <c r="BP12" s="375"/>
      <c r="BQ12" s="294"/>
      <c r="BR12" s="304"/>
      <c r="BS12" s="17"/>
      <c r="BT12" s="17"/>
      <c r="BU12" s="17"/>
      <c r="BV12" s="293"/>
      <c r="BW12" s="305"/>
      <c r="BX12" s="305"/>
      <c r="BY12" s="293"/>
      <c r="BZ12" s="305"/>
      <c r="CA12" s="305"/>
      <c r="CB12" s="306"/>
      <c r="CC12" s="376"/>
      <c r="CD12" s="15"/>
      <c r="CE12" s="22"/>
      <c r="CF12" s="15"/>
      <c r="CG12" s="15"/>
      <c r="CH12" s="15"/>
      <c r="CI12" s="15"/>
      <c r="CJ12" s="202"/>
      <c r="CK12" s="15"/>
      <c r="CL12" s="15"/>
      <c r="CM12" s="15"/>
      <c r="CN12" s="15"/>
      <c r="CO12" s="15"/>
      <c r="CP12" s="15"/>
      <c r="CQ12" s="258"/>
      <c r="CR12" s="26"/>
      <c r="CS12" s="15"/>
      <c r="CT12" s="247"/>
      <c r="CU12" s="365"/>
      <c r="CV12" s="25"/>
      <c r="CW12" s="15"/>
      <c r="CX12" s="25"/>
      <c r="CY12" s="15"/>
      <c r="CZ12" s="15"/>
      <c r="DA12" s="15"/>
      <c r="DB12" s="26"/>
      <c r="DC12" s="15"/>
      <c r="DD12" s="15"/>
      <c r="DE12" s="15"/>
      <c r="DF12" s="15"/>
      <c r="DG12" s="23"/>
      <c r="DH12" s="15"/>
      <c r="DI12" s="15"/>
      <c r="DJ12" s="15"/>
      <c r="DK12" s="22"/>
      <c r="DL12" s="15"/>
      <c r="DM12" s="377">
        <v>7</v>
      </c>
      <c r="DN12" s="378" t="s">
        <v>70</v>
      </c>
      <c r="DO12" s="379">
        <f t="shared" ref="DO12:DV12" si="88">SUM(DO7:DO11)</f>
        <v>3300800.2342000003</v>
      </c>
      <c r="DP12" s="379">
        <f t="shared" si="88"/>
        <v>5244402.1258999994</v>
      </c>
      <c r="DQ12" s="379">
        <f t="shared" si="88"/>
        <v>15155076.85</v>
      </c>
      <c r="DR12" s="380">
        <f t="shared" si="88"/>
        <v>23700279.210100003</v>
      </c>
      <c r="DS12" s="379">
        <f t="shared" si="88"/>
        <v>3684604.8499999996</v>
      </c>
      <c r="DT12" s="379">
        <f t="shared" si="88"/>
        <v>5814168.4000000004</v>
      </c>
      <c r="DU12" s="379">
        <f t="shared" si="88"/>
        <v>9768295.5</v>
      </c>
      <c r="DV12" s="379">
        <f t="shared" si="88"/>
        <v>19267068.75</v>
      </c>
      <c r="DW12" s="15"/>
      <c r="DX12" s="22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23"/>
      <c r="EK12" s="319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23"/>
      <c r="FA12" s="319"/>
      <c r="FB12" s="15"/>
      <c r="FC12" s="193">
        <f t="shared" si="82"/>
        <v>7</v>
      </c>
      <c r="FD12" s="317"/>
      <c r="FE12" s="318" t="s">
        <v>220</v>
      </c>
      <c r="FF12" s="200">
        <v>107146.20049999996</v>
      </c>
      <c r="FG12" s="200">
        <v>159254.47999999998</v>
      </c>
      <c r="FH12" s="200">
        <v>251273.39000000007</v>
      </c>
      <c r="FI12" s="201">
        <f t="shared" si="29"/>
        <v>517674.07050000003</v>
      </c>
      <c r="FJ12" s="200">
        <v>107146.20049999996</v>
      </c>
      <c r="FK12" s="200">
        <v>161687.14999999997</v>
      </c>
      <c r="FL12" s="200">
        <v>251273.39000000007</v>
      </c>
      <c r="FM12" s="200">
        <v>520106.74050000001</v>
      </c>
      <c r="FN12" s="200">
        <v>520106.74050000001</v>
      </c>
      <c r="FO12" s="23"/>
      <c r="FP12" s="319"/>
      <c r="FQ12" s="15"/>
      <c r="FR12" s="193">
        <v>7</v>
      </c>
      <c r="FS12" s="196" t="s">
        <v>221</v>
      </c>
      <c r="FT12" s="200">
        <v>0</v>
      </c>
      <c r="FU12" s="200">
        <v>0</v>
      </c>
      <c r="FV12" s="200">
        <v>0</v>
      </c>
      <c r="FW12" s="201">
        <v>0</v>
      </c>
      <c r="FX12" s="200">
        <v>0</v>
      </c>
      <c r="FY12" s="200">
        <v>0</v>
      </c>
      <c r="FZ12" s="200">
        <v>0</v>
      </c>
      <c r="GA12" s="201">
        <f t="shared" si="85"/>
        <v>0</v>
      </c>
      <c r="GB12" s="23"/>
      <c r="GC12" s="211"/>
      <c r="GD12" s="15"/>
      <c r="GE12" s="377">
        <v>7</v>
      </c>
      <c r="GF12" s="381" t="s">
        <v>87</v>
      </c>
      <c r="GG12" s="379">
        <f t="shared" ref="GG12:GN12" si="89">SUM(GG6:GG11)</f>
        <v>0</v>
      </c>
      <c r="GH12" s="379">
        <f t="shared" si="89"/>
        <v>2293.54</v>
      </c>
      <c r="GI12" s="379">
        <f t="shared" si="89"/>
        <v>0</v>
      </c>
      <c r="GJ12" s="380">
        <f t="shared" si="89"/>
        <v>2293.54</v>
      </c>
      <c r="GK12" s="379">
        <f t="shared" si="89"/>
        <v>0</v>
      </c>
      <c r="GL12" s="379">
        <f t="shared" si="89"/>
        <v>0</v>
      </c>
      <c r="GM12" s="379">
        <f t="shared" si="89"/>
        <v>0</v>
      </c>
      <c r="GN12" s="380">
        <f t="shared" si="89"/>
        <v>0</v>
      </c>
      <c r="GO12" s="23"/>
      <c r="GP12" s="211"/>
      <c r="GQ12" s="15"/>
      <c r="GR12" s="193">
        <v>7</v>
      </c>
      <c r="GS12" s="196" t="s">
        <v>222</v>
      </c>
      <c r="GT12" s="200">
        <f>FT14</f>
        <v>684680.01</v>
      </c>
      <c r="GU12" s="200">
        <f t="shared" ref="GU12:GV12" si="90">FU14</f>
        <v>1124294.33</v>
      </c>
      <c r="GV12" s="200">
        <f t="shared" si="90"/>
        <v>2128549.3199999998</v>
      </c>
      <c r="GW12" s="201">
        <f t="shared" ref="GW12:GW13" si="91">SUM(GT12:GV12)</f>
        <v>3937523.66</v>
      </c>
      <c r="GX12" s="200">
        <f>FX14</f>
        <v>0</v>
      </c>
      <c r="GY12" s="200">
        <f t="shared" ref="GY12:GZ12" si="92">FY14</f>
        <v>0</v>
      </c>
      <c r="GZ12" s="200">
        <f t="shared" si="92"/>
        <v>0</v>
      </c>
      <c r="HA12" s="200">
        <f t="shared" ref="HA12" si="93">SUM(GX12:GZ12)</f>
        <v>0</v>
      </c>
      <c r="HB12" s="23"/>
      <c r="HC12" s="211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22"/>
      <c r="HQ12" s="15"/>
      <c r="HR12" s="15"/>
      <c r="HS12" s="193">
        <v>7</v>
      </c>
      <c r="HT12" s="216">
        <v>7</v>
      </c>
      <c r="HU12" s="216">
        <v>10</v>
      </c>
      <c r="HV12" s="216">
        <v>9</v>
      </c>
      <c r="HW12" s="217">
        <v>38023969</v>
      </c>
      <c r="HX12" s="217">
        <v>34580347</v>
      </c>
      <c r="HY12" s="219">
        <f t="shared" si="5"/>
        <v>0.9</v>
      </c>
      <c r="HZ12" s="219">
        <f t="shared" si="6"/>
        <v>0.90943549317537054</v>
      </c>
      <c r="IA12" s="220">
        <v>1</v>
      </c>
      <c r="IB12" s="220">
        <v>0</v>
      </c>
      <c r="IC12" s="220">
        <v>0</v>
      </c>
      <c r="ID12" s="15"/>
      <c r="IE12" s="22"/>
      <c r="IF12" s="15"/>
      <c r="IG12" s="225">
        <v>7</v>
      </c>
      <c r="IH12" s="226">
        <v>7</v>
      </c>
      <c r="II12" s="222">
        <f t="shared" si="7"/>
        <v>0.90943549317537054</v>
      </c>
      <c r="IJ12" s="200">
        <v>975</v>
      </c>
      <c r="IK12" s="201">
        <f t="shared" si="30"/>
        <v>886.6996058459863</v>
      </c>
      <c r="IL12" s="200">
        <v>4969245</v>
      </c>
      <c r="IM12" s="201">
        <v>3773457</v>
      </c>
      <c r="IN12" s="200">
        <v>2260795.4317000001</v>
      </c>
      <c r="IO12" s="201">
        <v>1626192</v>
      </c>
      <c r="IP12" s="200">
        <f t="shared" si="31"/>
        <v>2261770.4317000001</v>
      </c>
      <c r="IQ12" s="200">
        <f t="shared" si="31"/>
        <v>1627078.6996058461</v>
      </c>
      <c r="IR12" s="223"/>
      <c r="IS12" s="224"/>
      <c r="IT12" s="223"/>
      <c r="IU12" s="225">
        <v>7</v>
      </c>
      <c r="IV12" s="226">
        <v>7</v>
      </c>
      <c r="IW12" s="227">
        <f t="shared" si="8"/>
        <v>0.9</v>
      </c>
      <c r="IX12" s="228">
        <f t="shared" si="8"/>
        <v>0.90943549317537054</v>
      </c>
      <c r="IY12" s="200">
        <v>857834.30310536805</v>
      </c>
      <c r="IZ12" s="201">
        <f t="shared" si="69"/>
        <v>780144.96250738064</v>
      </c>
      <c r="JA12" s="200">
        <v>73913.858500000002</v>
      </c>
      <c r="JB12" s="201">
        <f t="shared" si="32"/>
        <v>67219.886357442054</v>
      </c>
      <c r="JC12" s="200">
        <v>366382.92829463194</v>
      </c>
      <c r="JD12" s="201">
        <f t="shared" si="33"/>
        <v>329744.63546516874</v>
      </c>
      <c r="JE12" s="200">
        <v>576020.9</v>
      </c>
      <c r="JF12" s="201">
        <v>509720.9</v>
      </c>
      <c r="JG12" s="200">
        <v>85236.35900000004</v>
      </c>
      <c r="JH12" s="201">
        <f t="shared" si="34"/>
        <v>77516.970183637968</v>
      </c>
      <c r="JI12" s="200">
        <v>53137.959000000017</v>
      </c>
      <c r="JJ12" s="201">
        <f t="shared" si="35"/>
        <v>48325.545949497639</v>
      </c>
      <c r="JK12" s="200">
        <v>27096.335999999999</v>
      </c>
      <c r="JL12" s="201">
        <f t="shared" si="36"/>
        <v>24642.369693405548</v>
      </c>
      <c r="JM12" s="200">
        <v>270698.85505000007</v>
      </c>
      <c r="JN12" s="201">
        <f t="shared" si="37"/>
        <v>246183.14674440495</v>
      </c>
      <c r="JO12" s="200">
        <f t="shared" si="38"/>
        <v>2310321.4989499995</v>
      </c>
      <c r="JP12" s="200">
        <f t="shared" si="38"/>
        <v>2083498.4169009374</v>
      </c>
      <c r="JQ12" s="229">
        <f t="shared" si="9"/>
        <v>6.0250940133739475</v>
      </c>
      <c r="JR12" s="15"/>
      <c r="JS12" s="22"/>
      <c r="JT12" s="15"/>
      <c r="JU12" s="193">
        <v>7</v>
      </c>
      <c r="JV12" s="216">
        <v>7</v>
      </c>
      <c r="JW12" s="17">
        <f t="shared" si="10"/>
        <v>9</v>
      </c>
      <c r="JX12" s="17">
        <f t="shared" si="39"/>
        <v>9</v>
      </c>
      <c r="JY12" s="199">
        <f t="shared" si="11"/>
        <v>34580347</v>
      </c>
      <c r="JZ12" s="199">
        <f t="shared" si="12"/>
        <v>35246576.626914255</v>
      </c>
      <c r="KA12" s="230">
        <f t="shared" si="40"/>
        <v>1</v>
      </c>
      <c r="KB12" s="230">
        <f t="shared" si="41"/>
        <v>1.0192661348052481</v>
      </c>
      <c r="KC12" s="230">
        <f t="shared" si="42"/>
        <v>1.2320110614581112</v>
      </c>
      <c r="KD12" s="216" t="s">
        <v>254</v>
      </c>
      <c r="KE12" s="231"/>
      <c r="KF12" s="232"/>
      <c r="KG12" s="231"/>
      <c r="KH12" s="193">
        <v>7</v>
      </c>
      <c r="KI12" s="216">
        <v>7</v>
      </c>
      <c r="KJ12" s="233" t="str">
        <f t="shared" si="13"/>
        <v>Q3</v>
      </c>
      <c r="KK12" s="234">
        <f t="shared" si="14"/>
        <v>1.2320110614581112</v>
      </c>
      <c r="KL12" s="200">
        <f t="shared" si="43"/>
        <v>886.6996058459863</v>
      </c>
      <c r="KM12" s="200">
        <f t="shared" si="44"/>
        <v>1092.4237225928025</v>
      </c>
      <c r="KN12" s="200">
        <f t="shared" si="15"/>
        <v>3773457</v>
      </c>
      <c r="KO12" s="200">
        <f t="shared" si="16"/>
        <v>3903995.307093211</v>
      </c>
      <c r="KP12" s="200">
        <f t="shared" si="17"/>
        <v>1626192</v>
      </c>
      <c r="KQ12" s="200">
        <f t="shared" si="18"/>
        <v>1644152.5574535043</v>
      </c>
      <c r="KR12" s="200">
        <v>0</v>
      </c>
      <c r="KS12" s="200">
        <f t="shared" si="45"/>
        <v>78278.309346765454</v>
      </c>
      <c r="KT12" s="200">
        <f t="shared" si="19"/>
        <v>1627078.6996058461</v>
      </c>
      <c r="KU12" s="200">
        <f t="shared" si="19"/>
        <v>1645244.9811760972</v>
      </c>
      <c r="KV12" s="235"/>
      <c r="KW12" s="232"/>
      <c r="KX12" s="231"/>
      <c r="KY12" s="276">
        <f t="shared" si="70"/>
        <v>7</v>
      </c>
      <c r="KZ12" s="277">
        <v>6</v>
      </c>
      <c r="LA12" s="321">
        <f t="shared" si="71"/>
        <v>1</v>
      </c>
      <c r="LB12" s="321">
        <f t="shared" si="71"/>
        <v>1.0192661348052481</v>
      </c>
      <c r="LC12" s="322">
        <v>97.871738014620576</v>
      </c>
      <c r="LD12" s="253">
        <f t="shared" si="72"/>
        <v>572820.74108043907</v>
      </c>
      <c r="LE12" s="322">
        <v>97.871738014620576</v>
      </c>
      <c r="LF12" s="253">
        <f t="shared" si="46"/>
        <v>135252.26933859772</v>
      </c>
      <c r="LG12" s="322">
        <v>97.871738014620576</v>
      </c>
      <c r="LH12" s="253">
        <f t="shared" si="47"/>
        <v>409252.83091968787</v>
      </c>
      <c r="LI12" s="322">
        <v>113.283800212451</v>
      </c>
      <c r="LJ12" s="253">
        <f t="shared" si="48"/>
        <v>450350.81757553288</v>
      </c>
      <c r="LK12" s="322">
        <v>114.530871148214</v>
      </c>
      <c r="LL12" s="253">
        <f t="shared" si="49"/>
        <v>23360.650631830049</v>
      </c>
      <c r="LM12" s="322">
        <v>133.31173389491801</v>
      </c>
      <c r="LN12" s="253">
        <f t="shared" si="50"/>
        <v>40811.172814290112</v>
      </c>
      <c r="LO12" s="322">
        <v>103.218284594742</v>
      </c>
      <c r="LP12" s="253">
        <f t="shared" si="51"/>
        <v>111241.31621419557</v>
      </c>
      <c r="LQ12" s="322">
        <v>109.79963570127499</v>
      </c>
      <c r="LR12" s="253">
        <f t="shared" si="52"/>
        <v>188229.0747455559</v>
      </c>
      <c r="LS12" s="256">
        <f t="shared" si="53"/>
        <v>1579980.1893504853</v>
      </c>
      <c r="LT12" s="256">
        <f t="shared" si="73"/>
        <v>1931318.8733201292</v>
      </c>
      <c r="LU12" s="23"/>
      <c r="LV12" s="244"/>
      <c r="LW12" s="15"/>
      <c r="LX12" s="193">
        <v>7</v>
      </c>
      <c r="LY12" s="245">
        <v>7</v>
      </c>
      <c r="LZ12" s="200">
        <f t="shared" si="20"/>
        <v>2261770.4317000001</v>
      </c>
      <c r="MA12" s="200">
        <f t="shared" si="20"/>
        <v>1627078.6996058461</v>
      </c>
      <c r="MB12" s="201">
        <f t="shared" si="21"/>
        <v>1645244.9811760972</v>
      </c>
      <c r="MC12" s="200">
        <f t="shared" si="22"/>
        <v>2310321.4989499995</v>
      </c>
      <c r="MD12" s="200">
        <f t="shared" si="22"/>
        <v>2083498.4169009374</v>
      </c>
      <c r="ME12" s="201">
        <f t="shared" si="54"/>
        <v>2566893.0961524183</v>
      </c>
      <c r="MF12" s="200">
        <f t="shared" si="55"/>
        <v>-48551.067249999382</v>
      </c>
      <c r="MG12" s="200">
        <f>MA12-MD12</f>
        <v>-456419.71729509137</v>
      </c>
      <c r="MH12" s="200">
        <f t="shared" si="55"/>
        <v>-921648.11497632111</v>
      </c>
      <c r="MI12" s="15"/>
      <c r="MJ12" s="22"/>
      <c r="MK12" s="15"/>
      <c r="ML12" s="193">
        <f t="shared" si="74"/>
        <v>7</v>
      </c>
      <c r="MM12" s="323" t="s">
        <v>223</v>
      </c>
      <c r="MN12" s="324">
        <f>MN9/(1-MN11)</f>
        <v>378737289.91365427</v>
      </c>
      <c r="MO12" s="15"/>
      <c r="MP12" s="22"/>
      <c r="MQ12" s="15"/>
      <c r="MR12" s="247">
        <f>MR11+1</f>
        <v>6</v>
      </c>
      <c r="MS12" s="356" t="s">
        <v>218</v>
      </c>
      <c r="MT12" s="382">
        <f>N12</f>
        <v>106706232.28728913</v>
      </c>
      <c r="MU12" s="383">
        <f t="shared" si="56"/>
        <v>4.9137997274147027</v>
      </c>
      <c r="MV12" s="362"/>
      <c r="MW12" s="363">
        <f>MW9+MW10+MW11</f>
        <v>137843480.74828222</v>
      </c>
      <c r="MX12" s="383">
        <f t="shared" si="57"/>
        <v>6.3476635207509551</v>
      </c>
      <c r="MY12" s="15"/>
      <c r="MZ12" s="22"/>
      <c r="NA12" s="15"/>
      <c r="NB12" s="247">
        <f t="shared" si="84"/>
        <v>6</v>
      </c>
      <c r="NC12" s="356" t="str">
        <f t="shared" si="58"/>
        <v>Net Revenue</v>
      </c>
      <c r="ND12" s="382">
        <v>109331733.05602346</v>
      </c>
      <c r="NE12" s="382">
        <f>MT12</f>
        <v>106706232.28728913</v>
      </c>
      <c r="NF12" s="382">
        <f t="shared" si="75"/>
        <v>-2625500.7687343359</v>
      </c>
      <c r="NG12" s="384">
        <f t="shared" si="76"/>
        <v>-2.4014078029742602E-2</v>
      </c>
      <c r="NH12" s="15"/>
      <c r="NI12" s="22"/>
      <c r="NJ12" s="15"/>
    </row>
    <row r="13" spans="1:374" x14ac:dyDescent="0.3">
      <c r="A13" s="15"/>
      <c r="B13" s="131">
        <f t="shared" si="77"/>
        <v>8</v>
      </c>
      <c r="C13" s="10" t="s">
        <v>219</v>
      </c>
      <c r="D13" s="15"/>
      <c r="E13" s="249"/>
      <c r="F13" s="250"/>
      <c r="G13" s="251"/>
      <c r="H13" s="250"/>
      <c r="I13" s="252"/>
      <c r="J13" s="253"/>
      <c r="K13" s="250"/>
      <c r="L13" s="252"/>
      <c r="M13" s="253"/>
      <c r="N13" s="250"/>
      <c r="O13" s="252"/>
      <c r="P13" s="253"/>
      <c r="Q13" s="250"/>
      <c r="R13" s="254"/>
      <c r="S13" s="15"/>
      <c r="T13" s="22"/>
      <c r="U13" s="15"/>
      <c r="V13" s="186"/>
      <c r="W13" s="187" t="s">
        <v>27</v>
      </c>
      <c r="X13" s="188"/>
      <c r="Y13" s="189"/>
      <c r="Z13" s="189"/>
      <c r="AA13" s="189"/>
      <c r="AB13" s="190"/>
      <c r="AC13" s="22"/>
      <c r="AD13" s="15"/>
      <c r="AE13" s="326">
        <f t="shared" si="78"/>
        <v>7</v>
      </c>
      <c r="AF13" s="327" t="s">
        <v>192</v>
      </c>
      <c r="AG13" s="385">
        <f>IY26/AG11</f>
        <v>20.074939982147011</v>
      </c>
      <c r="AH13" s="385">
        <f>JA26/AH11</f>
        <v>17.777017637765901</v>
      </c>
      <c r="AI13" s="385">
        <f>JC26/AI11</f>
        <v>32.621424604533523</v>
      </c>
      <c r="AJ13" s="15"/>
      <c r="AK13" s="374"/>
      <c r="AL13" s="15"/>
      <c r="AM13" s="247">
        <v>8</v>
      </c>
      <c r="AN13" s="16"/>
      <c r="AO13" s="15"/>
      <c r="AP13" s="15" t="s">
        <v>45</v>
      </c>
      <c r="AQ13" s="249"/>
      <c r="AR13" s="259">
        <v>12784699.6164</v>
      </c>
      <c r="AS13" s="260">
        <v>1.2467034624748656</v>
      </c>
      <c r="AT13" s="261"/>
      <c r="AU13" s="259">
        <v>13940512.122199997</v>
      </c>
      <c r="AV13" s="260">
        <v>1.2917708159017343</v>
      </c>
      <c r="AW13" s="262">
        <f t="shared" ref="AW13:AW20" si="94">AV13/AS13-1</f>
        <v>3.6149216540559026E-2</v>
      </c>
      <c r="AX13" s="261"/>
      <c r="AY13" s="259">
        <v>16686157.735618668</v>
      </c>
      <c r="AZ13" s="260">
        <v>1.2933634349589591</v>
      </c>
      <c r="BA13" s="262">
        <f t="shared" ref="BA13:BA20" si="95">AZ13/AV13-1</f>
        <v>1.2328959886844792E-3</v>
      </c>
      <c r="BB13" s="261"/>
      <c r="BC13" s="259">
        <v>19121063.134010617</v>
      </c>
      <c r="BD13" s="260">
        <v>1.3002123037527811</v>
      </c>
      <c r="BE13" s="262">
        <f t="shared" ref="BE13:BE20" si="96">BD13/AZ13-1</f>
        <v>5.2953938612307905E-3</v>
      </c>
      <c r="BF13" s="261"/>
      <c r="BG13" s="259">
        <v>21345531.913160004</v>
      </c>
      <c r="BH13" s="260">
        <v>1.4046426840756656</v>
      </c>
      <c r="BI13" s="262">
        <f t="shared" ref="BI13:BI20" si="97">BH13/BD13-1</f>
        <v>8.0317945016724401E-2</v>
      </c>
      <c r="BJ13" s="261"/>
      <c r="BK13" s="259">
        <v>23918047.727200001</v>
      </c>
      <c r="BL13" s="260">
        <v>1.4218898216681388</v>
      </c>
      <c r="BM13" s="262">
        <f t="shared" ref="BM13:BM20" si="98">BL13/BH13-1</f>
        <v>1.2278665448517856E-2</v>
      </c>
      <c r="BN13" s="261"/>
      <c r="BO13" s="259">
        <v>28535397.766300008</v>
      </c>
      <c r="BP13" s="260">
        <v>1.5384698585450844</v>
      </c>
      <c r="BQ13" s="262">
        <f t="shared" ref="BQ13:BQ20" si="99">BP13/BL13-1</f>
        <v>8.1989500944718685E-2</v>
      </c>
      <c r="BR13" s="261"/>
      <c r="BS13" s="15">
        <v>32304174</v>
      </c>
      <c r="BT13" s="15">
        <v>1.65</v>
      </c>
      <c r="BU13" s="15">
        <f t="shared" ref="BU13:BU20" si="100">BT13/BP13-1</f>
        <v>7.2494199893125222E-2</v>
      </c>
      <c r="BV13" s="250">
        <v>36103152.515199989</v>
      </c>
      <c r="BW13" s="263">
        <v>1.8651083200592218</v>
      </c>
      <c r="BX13" s="263">
        <f t="shared" si="65"/>
        <v>0.13036867882377079</v>
      </c>
      <c r="BY13" s="250">
        <f t="shared" ref="BY13:BZ16" si="101">F14</f>
        <v>36687111.743471108</v>
      </c>
      <c r="BZ13" s="263">
        <f t="shared" si="101"/>
        <v>1.7984785294214409</v>
      </c>
      <c r="CA13" s="263">
        <f t="shared" si="66"/>
        <v>-3.5724354409434667E-2</v>
      </c>
      <c r="CB13" s="264">
        <f t="shared" si="67"/>
        <v>1.8696107725839326</v>
      </c>
      <c r="CC13" s="265">
        <f t="shared" si="68"/>
        <v>7.280683779764785E-2</v>
      </c>
      <c r="CD13" s="15"/>
      <c r="CE13" s="22"/>
      <c r="CF13" s="15"/>
      <c r="CG13" s="15"/>
      <c r="CH13" s="15"/>
      <c r="CI13" s="15"/>
      <c r="CJ13" s="15"/>
      <c r="CK13" s="15"/>
      <c r="CL13" s="15"/>
      <c r="CM13" s="15"/>
      <c r="CN13" s="548"/>
      <c r="CO13" s="548"/>
      <c r="CP13" s="15"/>
      <c r="CQ13" s="15"/>
      <c r="CR13" s="22"/>
      <c r="CS13" s="15"/>
      <c r="CT13" s="247"/>
      <c r="CU13" s="365"/>
      <c r="CV13" s="25"/>
      <c r="CW13" s="15"/>
      <c r="CX13" s="25"/>
      <c r="CY13" s="15"/>
      <c r="CZ13" s="15"/>
      <c r="DA13" s="15"/>
      <c r="DB13" s="22"/>
      <c r="DC13" s="15"/>
      <c r="DD13" s="15"/>
      <c r="DE13" s="15"/>
      <c r="DF13" s="15"/>
      <c r="DG13" s="23"/>
      <c r="DH13" s="15"/>
      <c r="DI13" s="15"/>
      <c r="DJ13" s="15"/>
      <c r="DK13" s="22"/>
      <c r="DL13" s="15"/>
      <c r="DM13" s="15"/>
      <c r="DN13" s="24"/>
      <c r="DO13" s="16"/>
      <c r="DP13" s="16"/>
      <c r="DQ13" s="16"/>
      <c r="DR13" s="16"/>
      <c r="DS13" s="16"/>
      <c r="DT13" s="16"/>
      <c r="DU13" s="16"/>
      <c r="DV13" s="16"/>
      <c r="DW13" s="15"/>
      <c r="DX13" s="13"/>
      <c r="DY13" s="15"/>
      <c r="DZ13" s="15"/>
      <c r="EA13" s="15"/>
      <c r="EB13" s="15"/>
      <c r="EC13" s="15"/>
      <c r="ED13" s="15"/>
      <c r="EE13" s="258"/>
      <c r="EF13" s="15"/>
      <c r="EG13" s="15"/>
      <c r="EH13" s="15"/>
      <c r="EI13" s="15"/>
      <c r="EJ13" s="23"/>
      <c r="EK13" s="319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23"/>
      <c r="FA13" s="319"/>
      <c r="FB13" s="15"/>
      <c r="FC13" s="247">
        <f t="shared" si="82"/>
        <v>8</v>
      </c>
      <c r="FD13" s="272"/>
      <c r="FE13" s="273" t="s">
        <v>224</v>
      </c>
      <c r="FF13" s="256">
        <v>245698.69529999996</v>
      </c>
      <c r="FG13" s="256">
        <v>425251.67</v>
      </c>
      <c r="FH13" s="256">
        <v>770855.24000000011</v>
      </c>
      <c r="FI13" s="253">
        <f t="shared" si="29"/>
        <v>1441805.6052999999</v>
      </c>
      <c r="FJ13" s="256">
        <v>245698.69529999996</v>
      </c>
      <c r="FK13" s="256">
        <v>432116.15</v>
      </c>
      <c r="FL13" s="256">
        <v>770855.24000000011</v>
      </c>
      <c r="FM13" s="256">
        <v>1448670.0853000002</v>
      </c>
      <c r="FN13" s="256">
        <v>1448670.0853000002</v>
      </c>
      <c r="FO13" s="23"/>
      <c r="FP13" s="319"/>
      <c r="FQ13" s="15"/>
      <c r="FR13" s="366">
        <v>8</v>
      </c>
      <c r="FS13" s="386" t="s">
        <v>225</v>
      </c>
      <c r="FT13" s="256">
        <v>0</v>
      </c>
      <c r="FU13" s="256">
        <v>109</v>
      </c>
      <c r="FV13" s="256">
        <v>33144.119999999995</v>
      </c>
      <c r="FW13" s="253">
        <v>33253.119999999995</v>
      </c>
      <c r="FX13" s="256">
        <v>0</v>
      </c>
      <c r="FY13" s="256">
        <v>0</v>
      </c>
      <c r="FZ13" s="256">
        <v>0</v>
      </c>
      <c r="GA13" s="253">
        <f t="shared" si="1"/>
        <v>0</v>
      </c>
      <c r="GB13" s="15"/>
      <c r="GC13" s="211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211"/>
      <c r="GQ13" s="15"/>
      <c r="GR13" s="366">
        <v>8</v>
      </c>
      <c r="GS13" s="386" t="s">
        <v>226</v>
      </c>
      <c r="GT13" s="256">
        <f>GG12</f>
        <v>0</v>
      </c>
      <c r="GU13" s="256">
        <f t="shared" ref="GU13:GV13" si="102">GH12</f>
        <v>2293.54</v>
      </c>
      <c r="GV13" s="256">
        <f t="shared" si="102"/>
        <v>0</v>
      </c>
      <c r="GW13" s="253">
        <f t="shared" si="91"/>
        <v>2293.54</v>
      </c>
      <c r="GX13" s="256">
        <f>GK12</f>
        <v>0</v>
      </c>
      <c r="GY13" s="256">
        <f t="shared" ref="GY13:HA13" si="103">GL12</f>
        <v>0</v>
      </c>
      <c r="GZ13" s="256">
        <f t="shared" si="103"/>
        <v>0</v>
      </c>
      <c r="HA13" s="256">
        <f t="shared" si="103"/>
        <v>0</v>
      </c>
      <c r="HB13" s="15"/>
      <c r="HC13" s="211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22"/>
      <c r="HQ13" s="15"/>
      <c r="HR13" s="15"/>
      <c r="HS13" s="247">
        <v>8</v>
      </c>
      <c r="HT13" s="231">
        <v>8</v>
      </c>
      <c r="HU13" s="231">
        <v>10</v>
      </c>
      <c r="HV13" s="231">
        <v>10</v>
      </c>
      <c r="HW13" s="258">
        <v>43790142</v>
      </c>
      <c r="HX13" s="258">
        <v>44472118</v>
      </c>
      <c r="HY13" s="252">
        <f t="shared" si="5"/>
        <v>1</v>
      </c>
      <c r="HZ13" s="252">
        <f t="shared" si="6"/>
        <v>1.0155737334672266</v>
      </c>
      <c r="IA13" s="254">
        <v>1</v>
      </c>
      <c r="IB13" s="254">
        <v>0</v>
      </c>
      <c r="IC13" s="254">
        <v>0</v>
      </c>
      <c r="ID13" s="15"/>
      <c r="IE13" s="22"/>
      <c r="IF13" s="15"/>
      <c r="IG13" s="276">
        <v>8</v>
      </c>
      <c r="IH13" s="277">
        <v>8</v>
      </c>
      <c r="II13" s="251">
        <f t="shared" si="7"/>
        <v>1.0155737334672266</v>
      </c>
      <c r="IJ13" s="256">
        <v>0</v>
      </c>
      <c r="IK13" s="253">
        <f t="shared" si="30"/>
        <v>0</v>
      </c>
      <c r="IL13" s="256">
        <v>4796443</v>
      </c>
      <c r="IM13" s="253">
        <v>4864309</v>
      </c>
      <c r="IN13" s="256">
        <v>2114712.2382999999</v>
      </c>
      <c r="IO13" s="253">
        <v>2095037</v>
      </c>
      <c r="IP13" s="256">
        <f t="shared" si="31"/>
        <v>2114712.2382999999</v>
      </c>
      <c r="IQ13" s="256">
        <f t="shared" si="31"/>
        <v>2095037</v>
      </c>
      <c r="IR13" s="223"/>
      <c r="IS13" s="224"/>
      <c r="IT13" s="223"/>
      <c r="IU13" s="276">
        <v>8</v>
      </c>
      <c r="IV13" s="277">
        <v>8</v>
      </c>
      <c r="IW13" s="278">
        <f t="shared" si="8"/>
        <v>1</v>
      </c>
      <c r="IX13" s="279">
        <f t="shared" si="8"/>
        <v>1.0155737334672266</v>
      </c>
      <c r="IY13" s="256">
        <v>505711.52899478731</v>
      </c>
      <c r="IZ13" s="253">
        <f t="shared" si="69"/>
        <v>513587.34555865574</v>
      </c>
      <c r="JA13" s="256">
        <v>81337.483999999997</v>
      </c>
      <c r="JB13" s="253">
        <f t="shared" si="32"/>
        <v>82604.212296710801</v>
      </c>
      <c r="JC13" s="256">
        <v>412021.09700521268</v>
      </c>
      <c r="JD13" s="253">
        <f t="shared" si="33"/>
        <v>412021.09700521268</v>
      </c>
      <c r="JE13" s="256">
        <v>520306.4</v>
      </c>
      <c r="JF13" s="253">
        <v>520306.4</v>
      </c>
      <c r="JG13" s="256">
        <v>37726.484999999993</v>
      </c>
      <c r="JH13" s="253">
        <f t="shared" si="34"/>
        <v>38314.027222045312</v>
      </c>
      <c r="JI13" s="256">
        <v>57837.512250000007</v>
      </c>
      <c r="JJ13" s="253">
        <f t="shared" si="35"/>
        <v>58738.258250188956</v>
      </c>
      <c r="JK13" s="256">
        <v>24355.35</v>
      </c>
      <c r="JL13" s="253">
        <f t="shared" si="36"/>
        <v>24734.653729401016</v>
      </c>
      <c r="JM13" s="256">
        <v>153124.22230000002</v>
      </c>
      <c r="JN13" s="253">
        <f t="shared" si="37"/>
        <v>155508.93812547656</v>
      </c>
      <c r="JO13" s="256">
        <f t="shared" si="38"/>
        <v>1792420.0795500001</v>
      </c>
      <c r="JP13" s="256">
        <f t="shared" si="38"/>
        <v>1805814.9321876911</v>
      </c>
      <c r="JQ13" s="280">
        <f t="shared" si="9"/>
        <v>4.0605552723791813</v>
      </c>
      <c r="JR13" s="15"/>
      <c r="JS13" s="22"/>
      <c r="JT13" s="15"/>
      <c r="JU13" s="247">
        <v>8</v>
      </c>
      <c r="JV13" s="231">
        <v>8</v>
      </c>
      <c r="JW13" s="15">
        <f t="shared" si="10"/>
        <v>10</v>
      </c>
      <c r="JX13" s="15">
        <f t="shared" si="39"/>
        <v>10</v>
      </c>
      <c r="JY13" s="281">
        <f t="shared" si="11"/>
        <v>44472118</v>
      </c>
      <c r="JZ13" s="281">
        <f t="shared" si="12"/>
        <v>45328923.820462897</v>
      </c>
      <c r="KA13" s="282">
        <f t="shared" si="40"/>
        <v>1</v>
      </c>
      <c r="KB13" s="282">
        <f t="shared" si="41"/>
        <v>1.0192661348052481</v>
      </c>
      <c r="KC13" s="282">
        <f t="shared" si="42"/>
        <v>1.0895973056899357</v>
      </c>
      <c r="KD13" s="231" t="s">
        <v>435</v>
      </c>
      <c r="KE13" s="231"/>
      <c r="KF13" s="232"/>
      <c r="KG13" s="231"/>
      <c r="KH13" s="247">
        <v>8</v>
      </c>
      <c r="KI13" s="231">
        <v>8</v>
      </c>
      <c r="KJ13" s="346" t="str">
        <f t="shared" si="13"/>
        <v>Q4</v>
      </c>
      <c r="KK13" s="284">
        <f t="shared" si="14"/>
        <v>1.0895973056899357</v>
      </c>
      <c r="KL13" s="270">
        <f t="shared" si="43"/>
        <v>0</v>
      </c>
      <c r="KM13" s="270">
        <f t="shared" si="44"/>
        <v>0</v>
      </c>
      <c r="KN13" s="270">
        <f t="shared" si="15"/>
        <v>4864309</v>
      </c>
      <c r="KO13" s="270">
        <f t="shared" si="16"/>
        <v>5020740.2478782386</v>
      </c>
      <c r="KP13" s="270">
        <f t="shared" si="17"/>
        <v>2095037</v>
      </c>
      <c r="KQ13" s="270">
        <f t="shared" si="18"/>
        <v>2114465.3795716399</v>
      </c>
      <c r="KR13" s="270">
        <v>0</v>
      </c>
      <c r="KS13" s="270">
        <f t="shared" si="45"/>
        <v>100669.96175919971</v>
      </c>
      <c r="KT13" s="270">
        <f t="shared" si="19"/>
        <v>2095037</v>
      </c>
      <c r="KU13" s="270">
        <f t="shared" si="19"/>
        <v>2114465.3795716399</v>
      </c>
      <c r="KV13" s="235"/>
      <c r="KW13" s="232"/>
      <c r="KX13" s="231"/>
      <c r="KY13" s="285">
        <f t="shared" si="70"/>
        <v>8</v>
      </c>
      <c r="KZ13" s="286">
        <v>7</v>
      </c>
      <c r="LA13" s="287">
        <f t="shared" si="71"/>
        <v>1</v>
      </c>
      <c r="LB13" s="287">
        <f t="shared" si="71"/>
        <v>1.0192661348052481</v>
      </c>
      <c r="LC13" s="288">
        <v>97.871738014620576</v>
      </c>
      <c r="LD13" s="201">
        <f t="shared" si="72"/>
        <v>1034846.9544121505</v>
      </c>
      <c r="LE13" s="288">
        <v>97.871738014620576</v>
      </c>
      <c r="LF13" s="201">
        <f t="shared" si="46"/>
        <v>89165.857649528392</v>
      </c>
      <c r="LG13" s="288">
        <v>97.871738014620576</v>
      </c>
      <c r="LH13" s="201">
        <f t="shared" si="47"/>
        <v>429132.0597549901</v>
      </c>
      <c r="LI13" s="288">
        <v>113.283800212451</v>
      </c>
      <c r="LJ13" s="201">
        <f t="shared" si="48"/>
        <v>570798.53618610848</v>
      </c>
      <c r="LK13" s="288">
        <v>114.530871148214</v>
      </c>
      <c r="LL13" s="201">
        <f t="shared" si="49"/>
        <v>86643.801926726344</v>
      </c>
      <c r="LM13" s="288">
        <v>133.31173389491801</v>
      </c>
      <c r="LN13" s="201">
        <f t="shared" si="50"/>
        <v>57085.221079922441</v>
      </c>
      <c r="LO13" s="288">
        <v>103.218284594742</v>
      </c>
      <c r="LP13" s="201">
        <f t="shared" si="51"/>
        <v>26275.022173717301</v>
      </c>
      <c r="LQ13" s="288">
        <v>109.79963570127499</v>
      </c>
      <c r="LR13" s="289">
        <f t="shared" si="52"/>
        <v>272945.64296927466</v>
      </c>
      <c r="LS13" s="290">
        <f t="shared" si="53"/>
        <v>2083498.4169009374</v>
      </c>
      <c r="LT13" s="290">
        <f t="shared" si="73"/>
        <v>2566893.0961524183</v>
      </c>
      <c r="LU13" s="23"/>
      <c r="LV13" s="244"/>
      <c r="LW13" s="15"/>
      <c r="LX13" s="247">
        <v>8</v>
      </c>
      <c r="LY13" s="291">
        <v>8</v>
      </c>
      <c r="LZ13" s="256">
        <f t="shared" si="20"/>
        <v>2114712.2382999999</v>
      </c>
      <c r="MA13" s="256">
        <f t="shared" si="20"/>
        <v>2095037</v>
      </c>
      <c r="MB13" s="253">
        <f t="shared" si="21"/>
        <v>2114465.3795716399</v>
      </c>
      <c r="MC13" s="256">
        <f t="shared" si="22"/>
        <v>1792420.0795500001</v>
      </c>
      <c r="MD13" s="256">
        <f t="shared" si="22"/>
        <v>1805814.9321876911</v>
      </c>
      <c r="ME13" s="253">
        <f t="shared" si="54"/>
        <v>1967611.0846863624</v>
      </c>
      <c r="MF13" s="256">
        <f t="shared" si="55"/>
        <v>322292.15874999971</v>
      </c>
      <c r="MG13" s="256">
        <f t="shared" si="55"/>
        <v>289222.0678123089</v>
      </c>
      <c r="MH13" s="256">
        <f t="shared" si="55"/>
        <v>146854.29488527752</v>
      </c>
      <c r="MI13" s="15"/>
      <c r="MJ13" s="22"/>
      <c r="MK13" s="15"/>
      <c r="ML13" s="247">
        <f t="shared" si="74"/>
        <v>8</v>
      </c>
      <c r="MM13" s="257" t="s">
        <v>227</v>
      </c>
      <c r="MN13" s="388">
        <f>MN12-MN9</f>
        <v>20413939.926346004</v>
      </c>
      <c r="MO13" s="15"/>
      <c r="MP13" s="22"/>
      <c r="MQ13" s="15"/>
      <c r="MR13" s="193">
        <f t="shared" si="83"/>
        <v>7</v>
      </c>
      <c r="MS13" s="195" t="s">
        <v>219</v>
      </c>
      <c r="MT13" s="200"/>
      <c r="MU13" s="292"/>
      <c r="MV13" s="17"/>
      <c r="MW13" s="293"/>
      <c r="MX13" s="292"/>
      <c r="MY13" s="15"/>
      <c r="MZ13" s="22"/>
      <c r="NA13" s="15"/>
      <c r="NB13" s="193">
        <f t="shared" si="84"/>
        <v>7</v>
      </c>
      <c r="NC13" s="195" t="str">
        <f t="shared" si="58"/>
        <v>Expenses</v>
      </c>
      <c r="ND13" s="200"/>
      <c r="NE13" s="200"/>
      <c r="NF13" s="200"/>
      <c r="NG13" s="307"/>
      <c r="NH13" s="15"/>
      <c r="NI13" s="22"/>
      <c r="NJ13" s="15"/>
    </row>
    <row r="14" spans="1:374" ht="17.25" thickBot="1" x14ac:dyDescent="0.35">
      <c r="A14" s="17"/>
      <c r="B14" s="177">
        <f t="shared" si="77"/>
        <v>9</v>
      </c>
      <c r="C14" s="295"/>
      <c r="D14" s="17" t="s">
        <v>45</v>
      </c>
      <c r="E14" s="196"/>
      <c r="F14" s="293">
        <f>CL9</f>
        <v>36687111.743471108</v>
      </c>
      <c r="G14" s="222">
        <f t="shared" ref="G14:G22" si="104">F14/F$24*100</f>
        <v>1.7984785294214409</v>
      </c>
      <c r="H14" s="293">
        <f>CP9</f>
        <v>35686406.588502981</v>
      </c>
      <c r="I14" s="219">
        <f t="shared" ref="I14:I22" si="105">H14/H$24*100</f>
        <v>1.7423329735146862</v>
      </c>
      <c r="J14" s="201">
        <f t="shared" si="59"/>
        <v>-1000705.1549681276</v>
      </c>
      <c r="K14" s="293">
        <f>IZ26</f>
        <v>37130264.913113631</v>
      </c>
      <c r="L14" s="219">
        <f t="shared" ref="L14:L22" si="106">K14/K$24*100</f>
        <v>1.7427829764662828</v>
      </c>
      <c r="M14" s="201">
        <f t="shared" si="60"/>
        <v>1443858.3246106505</v>
      </c>
      <c r="N14" s="293">
        <f>LD27</f>
        <v>48836115.066371776</v>
      </c>
      <c r="O14" s="219">
        <f t="shared" ref="O14:O22" si="107">N14/N$24*100</f>
        <v>2.2488929067896257</v>
      </c>
      <c r="P14" s="201">
        <f t="shared" si="61"/>
        <v>11705850.153258145</v>
      </c>
      <c r="Q14" s="293">
        <f t="shared" si="62"/>
        <v>12149003.322900668</v>
      </c>
      <c r="R14" s="220">
        <f t="shared" si="63"/>
        <v>0.25044189852690657</v>
      </c>
      <c r="S14" s="15"/>
      <c r="T14" s="22"/>
      <c r="U14" s="15"/>
      <c r="V14" s="19">
        <f>V12+1</f>
        <v>6</v>
      </c>
      <c r="W14" s="255" t="s">
        <v>173</v>
      </c>
      <c r="X14" s="256">
        <f>SUMPRODUCT($MG$6:$MG$25,IA6:IA25)</f>
        <v>-1350350.3325152628</v>
      </c>
      <c r="Y14" s="256">
        <f>SUMPRODUCT($MG$6:$MG$25,IB6:IB25)</f>
        <v>1861122.5606571038</v>
      </c>
      <c r="Z14" s="256">
        <f>SUMPRODUCT($MG$6:$MG$25,IC6:IC25)</f>
        <v>9307554.5461383574</v>
      </c>
      <c r="AA14" s="256">
        <f>SUM(X14:Z14)</f>
        <v>9818326.7742801979</v>
      </c>
      <c r="AB14" s="256"/>
      <c r="AC14" s="22"/>
      <c r="AD14" s="15"/>
      <c r="AE14" s="296">
        <f t="shared" si="78"/>
        <v>8</v>
      </c>
      <c r="AF14" s="192" t="s">
        <v>27</v>
      </c>
      <c r="AG14" s="17"/>
      <c r="AH14" s="17"/>
      <c r="AI14" s="17"/>
      <c r="AJ14" s="15"/>
      <c r="AK14" s="374"/>
      <c r="AL14" s="15"/>
      <c r="AM14" s="193">
        <v>9</v>
      </c>
      <c r="AN14" s="194"/>
      <c r="AO14" s="17"/>
      <c r="AP14" s="17" t="s">
        <v>228</v>
      </c>
      <c r="AQ14" s="196"/>
      <c r="AR14" s="302">
        <v>936011.74</v>
      </c>
      <c r="AS14" s="303">
        <v>9.1275439563570718E-2</v>
      </c>
      <c r="AT14" s="304"/>
      <c r="AU14" s="302">
        <v>1523068.1600000001</v>
      </c>
      <c r="AV14" s="303">
        <v>0.14113218958319465</v>
      </c>
      <c r="AW14" s="294">
        <f t="shared" si="94"/>
        <v>0.54622306129679221</v>
      </c>
      <c r="AX14" s="304"/>
      <c r="AY14" s="302">
        <v>2211207.06</v>
      </c>
      <c r="AZ14" s="303">
        <v>0.17139322328365042</v>
      </c>
      <c r="BA14" s="294">
        <f t="shared" si="95"/>
        <v>0.2144162418922686</v>
      </c>
      <c r="BB14" s="304"/>
      <c r="BC14" s="302">
        <v>2871478.9273906099</v>
      </c>
      <c r="BD14" s="303">
        <v>0.19525756518837487</v>
      </c>
      <c r="BE14" s="294">
        <f t="shared" si="96"/>
        <v>0.13923737151048088</v>
      </c>
      <c r="BF14" s="304"/>
      <c r="BG14" s="302">
        <v>3068616.0090000001</v>
      </c>
      <c r="BH14" s="303">
        <v>0.20193027022305846</v>
      </c>
      <c r="BI14" s="294">
        <f t="shared" si="97"/>
        <v>3.4173861731022326E-2</v>
      </c>
      <c r="BJ14" s="304"/>
      <c r="BK14" s="302">
        <v>3403828.76</v>
      </c>
      <c r="BL14" s="303">
        <v>0.20235219545286309</v>
      </c>
      <c r="BM14" s="294">
        <f t="shared" si="98"/>
        <v>2.0894600365688465E-3</v>
      </c>
      <c r="BN14" s="304"/>
      <c r="BO14" s="302">
        <v>4538272.1100000003</v>
      </c>
      <c r="BP14" s="303">
        <v>0.24467837835281422</v>
      </c>
      <c r="BQ14" s="294">
        <f t="shared" si="99"/>
        <v>0.20917086076197666</v>
      </c>
      <c r="BR14" s="304"/>
      <c r="BS14" s="17">
        <v>5378012</v>
      </c>
      <c r="BT14" s="17">
        <v>0.27</v>
      </c>
      <c r="BU14" s="17">
        <f t="shared" si="100"/>
        <v>0.10348941258174138</v>
      </c>
      <c r="BV14" s="293">
        <v>1768561.8457999995</v>
      </c>
      <c r="BW14" s="305">
        <v>9.1364858283556505E-2</v>
      </c>
      <c r="BX14" s="305">
        <f t="shared" si="65"/>
        <v>-0.66161163598682782</v>
      </c>
      <c r="BY14" s="293">
        <f t="shared" si="101"/>
        <v>1718931.8145400002</v>
      </c>
      <c r="BZ14" s="305">
        <f t="shared" si="101"/>
        <v>8.4265613047061122E-2</v>
      </c>
      <c r="CA14" s="305">
        <f t="shared" si="66"/>
        <v>-7.7702142485269743E-2</v>
      </c>
      <c r="CB14" s="306">
        <f t="shared" si="67"/>
        <v>0.8364425798120867</v>
      </c>
      <c r="CC14" s="265">
        <f>(CB14+1)^(1/15)-1</f>
        <v>4.1354241437465689E-2</v>
      </c>
      <c r="CD14" s="15"/>
      <c r="CE14" s="22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22"/>
      <c r="CS14" s="15"/>
      <c r="CT14" s="247"/>
      <c r="CU14" s="347"/>
      <c r="CV14" s="348"/>
      <c r="CW14" s="15"/>
      <c r="CX14" s="348"/>
      <c r="CY14" s="15"/>
      <c r="CZ14" s="15"/>
      <c r="DA14" s="15"/>
      <c r="DB14" s="22"/>
      <c r="DC14" s="15"/>
      <c r="DD14" s="15"/>
      <c r="DE14" s="15"/>
      <c r="DF14" s="15"/>
      <c r="DG14" s="23"/>
      <c r="DH14" s="15"/>
      <c r="DI14" s="15"/>
      <c r="DJ14" s="15"/>
      <c r="DK14" s="22"/>
      <c r="DL14" s="15"/>
      <c r="DM14" s="15"/>
      <c r="DN14" s="24"/>
      <c r="DO14" s="16"/>
      <c r="DP14" s="16"/>
      <c r="DQ14" s="16"/>
      <c r="DR14" s="16"/>
      <c r="DS14" s="16"/>
      <c r="DT14" s="16"/>
      <c r="DU14" s="16"/>
      <c r="DV14" s="16"/>
      <c r="DW14" s="15"/>
      <c r="DX14" s="22"/>
      <c r="DY14" s="15"/>
      <c r="DZ14" s="15"/>
      <c r="EA14" s="15"/>
      <c r="EB14" s="15"/>
      <c r="EC14" s="15"/>
      <c r="ED14" s="15"/>
      <c r="EE14" s="25"/>
      <c r="EF14" s="15"/>
      <c r="EG14" s="15"/>
      <c r="EH14" s="15"/>
      <c r="EI14" s="15"/>
      <c r="EJ14" s="23"/>
      <c r="EK14" s="319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23"/>
      <c r="FA14" s="319"/>
      <c r="FB14" s="15"/>
      <c r="FC14" s="193">
        <f t="shared" si="82"/>
        <v>9</v>
      </c>
      <c r="FD14" s="317"/>
      <c r="FE14" s="318" t="s">
        <v>229</v>
      </c>
      <c r="FF14" s="200">
        <v>509</v>
      </c>
      <c r="FG14" s="200">
        <v>4610.82</v>
      </c>
      <c r="FH14" s="200">
        <v>15187.720000000001</v>
      </c>
      <c r="FI14" s="201">
        <f t="shared" si="29"/>
        <v>20307.54</v>
      </c>
      <c r="FJ14" s="200">
        <v>509</v>
      </c>
      <c r="FK14" s="200">
        <v>4610.82</v>
      </c>
      <c r="FL14" s="200">
        <v>15187.720000000001</v>
      </c>
      <c r="FM14" s="200">
        <v>20307.54</v>
      </c>
      <c r="FN14" s="200">
        <v>20307.54</v>
      </c>
      <c r="FO14" s="23"/>
      <c r="FP14" s="319"/>
      <c r="FQ14" s="15"/>
      <c r="FR14" s="377">
        <v>9</v>
      </c>
      <c r="FS14" s="381" t="s">
        <v>87</v>
      </c>
      <c r="FT14" s="379">
        <f t="shared" ref="FT14:GA14" si="108">SUM(FT6:FT13)</f>
        <v>684680.01</v>
      </c>
      <c r="FU14" s="379">
        <f t="shared" si="108"/>
        <v>1124294.33</v>
      </c>
      <c r="FV14" s="379">
        <f t="shared" si="108"/>
        <v>2128549.3199999998</v>
      </c>
      <c r="FW14" s="380">
        <f t="shared" si="108"/>
        <v>3937523.6599999997</v>
      </c>
      <c r="FX14" s="379">
        <f t="shared" si="108"/>
        <v>0</v>
      </c>
      <c r="FY14" s="379">
        <f t="shared" si="108"/>
        <v>0</v>
      </c>
      <c r="FZ14" s="379">
        <f t="shared" si="108"/>
        <v>0</v>
      </c>
      <c r="GA14" s="380">
        <f t="shared" si="108"/>
        <v>0</v>
      </c>
      <c r="GB14" s="15"/>
      <c r="GC14" s="319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319"/>
      <c r="GQ14" s="15"/>
      <c r="GR14" s="377">
        <v>9</v>
      </c>
      <c r="GS14" s="381" t="s">
        <v>87</v>
      </c>
      <c r="GT14" s="379">
        <f>SUM(GT6:GT13)</f>
        <v>826341.96</v>
      </c>
      <c r="GU14" s="379">
        <f t="shared" ref="GU14:GV14" si="109">SUM(GU6:GU13)</f>
        <v>1421182.75</v>
      </c>
      <c r="GV14" s="379">
        <f t="shared" si="109"/>
        <v>3774069.46</v>
      </c>
      <c r="GW14" s="380">
        <f>SUM(GW6:GW13)</f>
        <v>6021594.1700000009</v>
      </c>
      <c r="GX14" s="379">
        <f>SUM(GX6:GX13)</f>
        <v>20637.18</v>
      </c>
      <c r="GY14" s="379">
        <f t="shared" ref="GY14:GZ14" si="110">SUM(GY6:GY13)</f>
        <v>65928.600000000006</v>
      </c>
      <c r="GZ14" s="379">
        <f t="shared" si="110"/>
        <v>379720.31000000006</v>
      </c>
      <c r="HA14" s="380">
        <f>SUM(HA6:HA13)</f>
        <v>466286.09000000008</v>
      </c>
      <c r="HB14" s="15"/>
      <c r="HC14" s="319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351"/>
      <c r="HQ14" s="15"/>
      <c r="HR14" s="15"/>
      <c r="HS14" s="193">
        <v>9</v>
      </c>
      <c r="HT14" s="216">
        <v>9</v>
      </c>
      <c r="HU14" s="216">
        <v>10</v>
      </c>
      <c r="HV14" s="216">
        <v>10</v>
      </c>
      <c r="HW14" s="217">
        <v>51366356</v>
      </c>
      <c r="HX14" s="217">
        <v>53550034</v>
      </c>
      <c r="HY14" s="219">
        <f t="shared" si="5"/>
        <v>1</v>
      </c>
      <c r="HZ14" s="219">
        <f t="shared" si="6"/>
        <v>1.042511834010573</v>
      </c>
      <c r="IA14" s="220">
        <v>1</v>
      </c>
      <c r="IB14" s="220">
        <v>0</v>
      </c>
      <c r="IC14" s="220">
        <v>0</v>
      </c>
      <c r="ID14" s="15"/>
      <c r="IE14" s="22"/>
      <c r="IF14" s="15"/>
      <c r="IG14" s="225">
        <v>9</v>
      </c>
      <c r="IH14" s="226">
        <v>9</v>
      </c>
      <c r="II14" s="222">
        <f t="shared" si="7"/>
        <v>1.042511834010573</v>
      </c>
      <c r="IJ14" s="200">
        <v>34</v>
      </c>
      <c r="IK14" s="201">
        <f t="shared" si="30"/>
        <v>35.44540235635948</v>
      </c>
      <c r="IL14" s="200">
        <v>5579913</v>
      </c>
      <c r="IM14" s="201">
        <v>5824786</v>
      </c>
      <c r="IN14" s="200">
        <v>2540164.8955000001</v>
      </c>
      <c r="IO14" s="201">
        <v>2519945</v>
      </c>
      <c r="IP14" s="200">
        <f t="shared" si="31"/>
        <v>2540198.8955000001</v>
      </c>
      <c r="IQ14" s="200">
        <f t="shared" si="31"/>
        <v>2519980.4454023563</v>
      </c>
      <c r="IR14" s="223"/>
      <c r="IS14" s="224"/>
      <c r="IT14" s="223"/>
      <c r="IU14" s="225">
        <v>9</v>
      </c>
      <c r="IV14" s="226">
        <v>9</v>
      </c>
      <c r="IW14" s="227">
        <f t="shared" si="8"/>
        <v>1</v>
      </c>
      <c r="IX14" s="228">
        <f t="shared" si="8"/>
        <v>1.042511834010573</v>
      </c>
      <c r="IY14" s="200">
        <v>576774.03586142079</v>
      </c>
      <c r="IZ14" s="201">
        <f t="shared" si="69"/>
        <v>601293.75793556985</v>
      </c>
      <c r="JA14" s="200">
        <v>29483.42</v>
      </c>
      <c r="JB14" s="201">
        <f t="shared" si="32"/>
        <v>30736.814257104008</v>
      </c>
      <c r="JC14" s="200">
        <v>494067.21413857915</v>
      </c>
      <c r="JD14" s="201">
        <f t="shared" si="33"/>
        <v>494067.21413857915</v>
      </c>
      <c r="JE14" s="200">
        <v>538628.9</v>
      </c>
      <c r="JF14" s="201">
        <v>569571.30000000005</v>
      </c>
      <c r="JG14" s="200">
        <v>59575.606</v>
      </c>
      <c r="JH14" s="201">
        <f t="shared" si="34"/>
        <v>62108.274273351301</v>
      </c>
      <c r="JI14" s="200">
        <v>45445.991999999984</v>
      </c>
      <c r="JJ14" s="201">
        <f t="shared" si="35"/>
        <v>47377.984468349809</v>
      </c>
      <c r="JK14" s="200">
        <v>82953.689999999988</v>
      </c>
      <c r="JL14" s="201">
        <f t="shared" si="36"/>
        <v>86480.203499844516</v>
      </c>
      <c r="JM14" s="200">
        <v>269757.60139999999</v>
      </c>
      <c r="JN14" s="201">
        <f t="shared" si="37"/>
        <v>281225.49177380709</v>
      </c>
      <c r="JO14" s="200">
        <f t="shared" si="38"/>
        <v>2096686.4593999998</v>
      </c>
      <c r="JP14" s="200">
        <f t="shared" si="38"/>
        <v>2172861.0403466057</v>
      </c>
      <c r="JQ14" s="229">
        <f t="shared" si="9"/>
        <v>4.0576277511730545</v>
      </c>
      <c r="JR14" s="15"/>
      <c r="JS14" s="22"/>
      <c r="JT14" s="15"/>
      <c r="JU14" s="193">
        <v>9</v>
      </c>
      <c r="JV14" s="216">
        <v>9</v>
      </c>
      <c r="JW14" s="17">
        <f t="shared" si="10"/>
        <v>10</v>
      </c>
      <c r="JX14" s="17">
        <f t="shared" si="39"/>
        <v>10</v>
      </c>
      <c r="JY14" s="199">
        <f t="shared" si="11"/>
        <v>53550034</v>
      </c>
      <c r="JZ14" s="199">
        <f t="shared" si="12"/>
        <v>54581736.173869617</v>
      </c>
      <c r="KA14" s="230">
        <f t="shared" si="40"/>
        <v>1</v>
      </c>
      <c r="KB14" s="230">
        <f t="shared" si="41"/>
        <v>1.0192661348052481</v>
      </c>
      <c r="KC14" s="230">
        <f t="shared" si="42"/>
        <v>1.2189336345465847</v>
      </c>
      <c r="KD14" s="216" t="s">
        <v>254</v>
      </c>
      <c r="KE14" s="231"/>
      <c r="KF14" s="232"/>
      <c r="KG14" s="231"/>
      <c r="KH14" s="193">
        <v>9</v>
      </c>
      <c r="KI14" s="216">
        <v>9</v>
      </c>
      <c r="KJ14" s="233" t="str">
        <f t="shared" si="13"/>
        <v>Q3</v>
      </c>
      <c r="KK14" s="234">
        <f t="shared" si="14"/>
        <v>1.2189336345465847</v>
      </c>
      <c r="KL14" s="200">
        <f t="shared" si="43"/>
        <v>35.44540235635948</v>
      </c>
      <c r="KM14" s="200">
        <f t="shared" si="44"/>
        <v>43.205593122203339</v>
      </c>
      <c r="KN14" s="200">
        <f t="shared" si="15"/>
        <v>5824786</v>
      </c>
      <c r="KO14" s="200">
        <f t="shared" si="16"/>
        <v>6045603.9215188297</v>
      </c>
      <c r="KP14" s="200">
        <f t="shared" si="17"/>
        <v>2519945</v>
      </c>
      <c r="KQ14" s="200">
        <f t="shared" si="18"/>
        <v>2546082.7606160836</v>
      </c>
      <c r="KR14" s="200">
        <v>0</v>
      </c>
      <c r="KS14" s="200">
        <f t="shared" si="45"/>
        <v>121219.31937183301</v>
      </c>
      <c r="KT14" s="200">
        <f t="shared" si="19"/>
        <v>2519980.4454023563</v>
      </c>
      <c r="KU14" s="200">
        <f t="shared" si="19"/>
        <v>2546125.9662092058</v>
      </c>
      <c r="KV14" s="235"/>
      <c r="KW14" s="232"/>
      <c r="KX14" s="231"/>
      <c r="KY14" s="276">
        <f t="shared" si="70"/>
        <v>9</v>
      </c>
      <c r="KZ14" s="277">
        <v>8</v>
      </c>
      <c r="LA14" s="321">
        <f t="shared" si="71"/>
        <v>1</v>
      </c>
      <c r="LB14" s="321">
        <f t="shared" si="71"/>
        <v>1.0192661348052481</v>
      </c>
      <c r="LC14" s="322">
        <v>119.11363112040443</v>
      </c>
      <c r="LD14" s="253">
        <f t="shared" si="72"/>
        <v>559771.73861941986</v>
      </c>
      <c r="LE14" s="322">
        <v>119.11363112040443</v>
      </c>
      <c r="LF14" s="253">
        <f t="shared" si="46"/>
        <v>90032.40429204957</v>
      </c>
      <c r="LG14" s="322">
        <v>119.11363112040443</v>
      </c>
      <c r="LH14" s="253">
        <f t="shared" si="47"/>
        <v>440583.78841623734</v>
      </c>
      <c r="LI14" s="322">
        <v>115.580400056581</v>
      </c>
      <c r="LJ14" s="253">
        <f t="shared" si="48"/>
        <v>571075.05918461073</v>
      </c>
      <c r="LK14" s="322">
        <v>117.061929172885</v>
      </c>
      <c r="LL14" s="253">
        <f t="shared" si="49"/>
        <v>41899.168254137243</v>
      </c>
      <c r="LM14" s="322">
        <v>138.08520978454499</v>
      </c>
      <c r="LN14" s="253">
        <f t="shared" si="50"/>
        <v>66986.794412936171</v>
      </c>
      <c r="LO14" s="322">
        <v>105.221053751493</v>
      </c>
      <c r="LP14" s="253">
        <f t="shared" si="51"/>
        <v>25871.430801608982</v>
      </c>
      <c r="LQ14" s="322">
        <v>110.455373406193</v>
      </c>
      <c r="LR14" s="253">
        <f t="shared" si="52"/>
        <v>171390.70070536245</v>
      </c>
      <c r="LS14" s="256">
        <f t="shared" si="53"/>
        <v>1805814.9321876911</v>
      </c>
      <c r="LT14" s="256">
        <f t="shared" si="73"/>
        <v>1967611.0846863624</v>
      </c>
      <c r="LU14" s="23"/>
      <c r="LV14" s="244"/>
      <c r="LW14" s="15"/>
      <c r="LX14" s="193">
        <v>9</v>
      </c>
      <c r="LY14" s="245">
        <v>9</v>
      </c>
      <c r="LZ14" s="200">
        <f t="shared" si="20"/>
        <v>2540198.8955000001</v>
      </c>
      <c r="MA14" s="200">
        <f t="shared" si="20"/>
        <v>2519980.4454023563</v>
      </c>
      <c r="MB14" s="201">
        <f t="shared" si="21"/>
        <v>2546125.9662092058</v>
      </c>
      <c r="MC14" s="200">
        <f t="shared" si="22"/>
        <v>2096686.4593999998</v>
      </c>
      <c r="MD14" s="200">
        <f t="shared" si="22"/>
        <v>2172861.0403466057</v>
      </c>
      <c r="ME14" s="201">
        <f t="shared" si="54"/>
        <v>2648573.4052743614</v>
      </c>
      <c r="MF14" s="200">
        <f t="shared" si="55"/>
        <v>443512.43610000028</v>
      </c>
      <c r="MG14" s="200">
        <f t="shared" si="55"/>
        <v>347119.40505575063</v>
      </c>
      <c r="MH14" s="200">
        <f t="shared" si="55"/>
        <v>-102447.43906515557</v>
      </c>
      <c r="MI14" s="15"/>
      <c r="MJ14" s="22"/>
      <c r="MK14" s="15"/>
      <c r="ML14" s="15"/>
      <c r="MM14" s="15"/>
      <c r="MN14" s="15"/>
      <c r="MO14" s="15"/>
      <c r="MP14" s="22"/>
      <c r="MQ14" s="15"/>
      <c r="MR14" s="247">
        <f t="shared" si="83"/>
        <v>8</v>
      </c>
      <c r="MS14" s="257" t="s">
        <v>45</v>
      </c>
      <c r="MT14" s="256">
        <f t="shared" ref="MT14:MT21" si="111">N14</f>
        <v>48836115.066371776</v>
      </c>
      <c r="MU14" s="325">
        <f t="shared" ref="MU14:MU21" si="112">MT14/$MT$34*100</f>
        <v>2.2488929067896257</v>
      </c>
      <c r="MV14" s="15"/>
      <c r="MW14" s="250">
        <f t="shared" ref="MW14:MW20" si="113">MT14</f>
        <v>48836115.066371776</v>
      </c>
      <c r="MX14" s="325">
        <f t="shared" ref="MX14:MX21" si="114">MW14/$MX$34*100</f>
        <v>2.2488929067896257</v>
      </c>
      <c r="MY14" s="15"/>
      <c r="MZ14" s="22"/>
      <c r="NA14" s="15"/>
      <c r="NB14" s="247">
        <f t="shared" si="84"/>
        <v>8</v>
      </c>
      <c r="NC14" s="257" t="str">
        <f t="shared" si="58"/>
        <v>Direct Labour</v>
      </c>
      <c r="ND14" s="256">
        <v>42660130.031622693</v>
      </c>
      <c r="NE14" s="256">
        <f t="shared" ref="NE14:NE21" si="115">MT14</f>
        <v>48836115.066371776</v>
      </c>
      <c r="NF14" s="256">
        <f t="shared" si="75"/>
        <v>6175985.0347490832</v>
      </c>
      <c r="NG14" s="262">
        <f t="shared" si="76"/>
        <v>0.14477182864119278</v>
      </c>
      <c r="NH14" s="15"/>
      <c r="NI14" s="22"/>
      <c r="NJ14" s="15"/>
    </row>
    <row r="15" spans="1:374" x14ac:dyDescent="0.3">
      <c r="A15" s="15"/>
      <c r="B15" s="131">
        <f t="shared" si="77"/>
        <v>10</v>
      </c>
      <c r="C15" s="248"/>
      <c r="D15" s="15" t="s">
        <v>46</v>
      </c>
      <c r="E15" s="249"/>
      <c r="F15" s="250">
        <f>CW9</f>
        <v>1718931.8145400002</v>
      </c>
      <c r="G15" s="251">
        <f t="shared" si="104"/>
        <v>8.4265613047061122E-2</v>
      </c>
      <c r="H15" s="250">
        <f>CZ9</f>
        <v>1718931.8145400002</v>
      </c>
      <c r="I15" s="252">
        <f t="shared" si="105"/>
        <v>8.3924156730909152E-2</v>
      </c>
      <c r="J15" s="253">
        <f t="shared" si="59"/>
        <v>0</v>
      </c>
      <c r="K15" s="250">
        <f>JB26</f>
        <v>1835072.5226858652</v>
      </c>
      <c r="L15" s="252">
        <f t="shared" si="106"/>
        <v>8.6132785763897116E-2</v>
      </c>
      <c r="M15" s="253">
        <f t="shared" si="60"/>
        <v>116140.70814586501</v>
      </c>
      <c r="N15" s="250">
        <f>LF27</f>
        <v>2401193.5106109176</v>
      </c>
      <c r="O15" s="252">
        <f t="shared" si="107"/>
        <v>0.11057446003850122</v>
      </c>
      <c r="P15" s="253">
        <f t="shared" si="61"/>
        <v>566120.98792505241</v>
      </c>
      <c r="Q15" s="250">
        <f t="shared" si="62"/>
        <v>682261.69607091742</v>
      </c>
      <c r="R15" s="254">
        <f t="shared" si="63"/>
        <v>0.31221332213826036</v>
      </c>
      <c r="S15" s="15"/>
      <c r="T15" s="22"/>
      <c r="U15" s="15"/>
      <c r="V15" s="296">
        <f t="shared" si="64"/>
        <v>7</v>
      </c>
      <c r="W15" s="297" t="s">
        <v>182</v>
      </c>
      <c r="X15" s="219">
        <f>X14/K$24*100</f>
        <v>-6.3381383819376524E-2</v>
      </c>
      <c r="Y15" s="219">
        <f>Y14/K$24*100</f>
        <v>8.7355496208296371E-2</v>
      </c>
      <c r="Z15" s="219">
        <f>Z14/K$24*100</f>
        <v>0.43686862061176285</v>
      </c>
      <c r="AA15" s="219">
        <f>AA14/K$24*100</f>
        <v>0.46084273300068268</v>
      </c>
      <c r="AB15" s="252"/>
      <c r="AC15" s="22"/>
      <c r="AD15" s="15"/>
      <c r="AE15" s="19">
        <f t="shared" si="78"/>
        <v>9</v>
      </c>
      <c r="AF15" s="257" t="s">
        <v>76</v>
      </c>
      <c r="AG15" s="25">
        <f>AG11*IZ27</f>
        <v>1849582.8603290578</v>
      </c>
      <c r="AH15" s="25">
        <f>AH11*JB27</f>
        <v>103227.24317870932</v>
      </c>
      <c r="AI15" s="25">
        <f>AI11*JD27</f>
        <v>556366.29946964211</v>
      </c>
      <c r="AJ15" s="15"/>
      <c r="AK15" s="374"/>
      <c r="AL15" s="15"/>
      <c r="AM15" s="247">
        <v>10</v>
      </c>
      <c r="AN15" s="16"/>
      <c r="AO15" s="15"/>
      <c r="AP15" s="15" t="s">
        <v>47</v>
      </c>
      <c r="AQ15" s="249"/>
      <c r="AR15" s="259">
        <v>7353821.8799999999</v>
      </c>
      <c r="AS15" s="260">
        <v>0.71710994198556099</v>
      </c>
      <c r="AT15" s="261"/>
      <c r="AU15" s="259">
        <v>7828448.5450000018</v>
      </c>
      <c r="AV15" s="260">
        <v>0.72540816833517452</v>
      </c>
      <c r="AW15" s="262">
        <f t="shared" si="94"/>
        <v>1.1571763078109143E-2</v>
      </c>
      <c r="AX15" s="261"/>
      <c r="AY15" s="259">
        <v>8035314.9274999993</v>
      </c>
      <c r="AZ15" s="260">
        <v>0.62282657759036675</v>
      </c>
      <c r="BA15" s="262">
        <f t="shared" si="95"/>
        <v>-0.14141223551457172</v>
      </c>
      <c r="BB15" s="261"/>
      <c r="BC15" s="259">
        <v>8562729.5753158554</v>
      </c>
      <c r="BD15" s="260">
        <v>0.58225665955417472</v>
      </c>
      <c r="BE15" s="262">
        <f t="shared" si="96"/>
        <v>-6.5138386022561279E-2</v>
      </c>
      <c r="BF15" s="261"/>
      <c r="BG15" s="259">
        <v>11045828.998199999</v>
      </c>
      <c r="BH15" s="260">
        <v>0.72687075473189988</v>
      </c>
      <c r="BI15" s="262">
        <f t="shared" si="97"/>
        <v>0.24836829739045663</v>
      </c>
      <c r="BJ15" s="261"/>
      <c r="BK15" s="259">
        <v>11568330.944249999</v>
      </c>
      <c r="BL15" s="260">
        <v>0.68771883938552769</v>
      </c>
      <c r="BM15" s="262">
        <f t="shared" si="98"/>
        <v>-5.3863654702703045E-2</v>
      </c>
      <c r="BN15" s="261"/>
      <c r="BO15" s="259">
        <v>12592679.530000001</v>
      </c>
      <c r="BP15" s="260">
        <v>0.67892720661852923</v>
      </c>
      <c r="BQ15" s="262">
        <f t="shared" si="99"/>
        <v>-1.2783760257104038E-2</v>
      </c>
      <c r="BR15" s="261"/>
      <c r="BS15" s="15">
        <v>14006160</v>
      </c>
      <c r="BT15" s="15">
        <v>0.71</v>
      </c>
      <c r="BU15" s="15">
        <f t="shared" si="100"/>
        <v>4.5767488883281304E-2</v>
      </c>
      <c r="BV15" s="250">
        <v>14529003.2212</v>
      </c>
      <c r="BW15" s="263">
        <v>0.75057613815354784</v>
      </c>
      <c r="BX15" s="263">
        <f t="shared" si="65"/>
        <v>5.71494903571097E-2</v>
      </c>
      <c r="BY15" s="250">
        <f t="shared" si="101"/>
        <v>16169362.853399999</v>
      </c>
      <c r="BZ15" s="263">
        <f t="shared" si="101"/>
        <v>0.79265580047847906</v>
      </c>
      <c r="CA15" s="263">
        <f t="shared" si="66"/>
        <v>5.6063149607245899E-2</v>
      </c>
      <c r="CB15" s="264">
        <f t="shared" si="67"/>
        <v>1.1987699888918169</v>
      </c>
      <c r="CC15" s="265">
        <f t="shared" si="68"/>
        <v>5.3930533589568563E-2</v>
      </c>
      <c r="CD15" s="15"/>
      <c r="CE15" s="22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22"/>
      <c r="CS15" s="15"/>
      <c r="CT15" s="247"/>
      <c r="CU15" s="10"/>
      <c r="CV15" s="415"/>
      <c r="CW15" s="15"/>
      <c r="CX15" s="415"/>
      <c r="CY15" s="15"/>
      <c r="CZ15" s="15"/>
      <c r="DA15" s="15"/>
      <c r="DB15" s="22"/>
      <c r="DC15" s="15"/>
      <c r="DD15" s="15"/>
      <c r="DE15" s="15"/>
      <c r="DF15" s="15"/>
      <c r="DG15" s="23"/>
      <c r="DH15" s="15"/>
      <c r="DI15" s="15"/>
      <c r="DJ15" s="15"/>
      <c r="DK15" s="22"/>
      <c r="DL15" s="15"/>
      <c r="DM15" s="15"/>
      <c r="DN15" s="24"/>
      <c r="DO15" s="16"/>
      <c r="DP15" s="16"/>
      <c r="DQ15" s="16"/>
      <c r="DR15" s="16"/>
      <c r="DS15" s="15"/>
      <c r="DT15" s="15"/>
      <c r="DU15" s="15"/>
      <c r="DV15" s="15"/>
      <c r="DW15" s="15"/>
      <c r="DX15" s="22"/>
      <c r="DY15" s="17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25"/>
      <c r="EK15" s="319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25"/>
      <c r="FA15" s="319"/>
      <c r="FB15" s="15"/>
      <c r="FC15" s="247">
        <f t="shared" si="82"/>
        <v>10</v>
      </c>
      <c r="FD15" s="272"/>
      <c r="FE15" s="273" t="s">
        <v>230</v>
      </c>
      <c r="FF15" s="256">
        <v>32277.75</v>
      </c>
      <c r="FG15" s="256">
        <v>50697.52</v>
      </c>
      <c r="FH15" s="256">
        <v>253204.67000000004</v>
      </c>
      <c r="FI15" s="253">
        <f t="shared" si="29"/>
        <v>336179.94000000006</v>
      </c>
      <c r="FJ15" s="256">
        <v>32277.75</v>
      </c>
      <c r="FK15" s="256">
        <v>50697.52</v>
      </c>
      <c r="FL15" s="256">
        <v>253204.67000000004</v>
      </c>
      <c r="FM15" s="256">
        <v>336179.94000000006</v>
      </c>
      <c r="FN15" s="256">
        <v>336179.94000000006</v>
      </c>
      <c r="FO15" s="23"/>
      <c r="FP15" s="319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22"/>
      <c r="GD15" s="15"/>
      <c r="GE15" s="389"/>
      <c r="GF15" s="190"/>
      <c r="GG15" s="190"/>
      <c r="GH15" s="190"/>
      <c r="GI15" s="190"/>
      <c r="GJ15" s="190"/>
      <c r="GK15" s="190"/>
      <c r="GL15" s="190"/>
      <c r="GM15" s="190"/>
      <c r="GN15" s="190"/>
      <c r="GO15" s="15"/>
      <c r="GP15" s="22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22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22"/>
      <c r="HQ15" s="15"/>
      <c r="HR15" s="15"/>
      <c r="HS15" s="247">
        <v>10</v>
      </c>
      <c r="HT15" s="231">
        <v>10</v>
      </c>
      <c r="HU15" s="231">
        <v>10</v>
      </c>
      <c r="HV15" s="231">
        <v>10</v>
      </c>
      <c r="HW15" s="258">
        <v>62117434</v>
      </c>
      <c r="HX15" s="258">
        <v>65550912</v>
      </c>
      <c r="HY15" s="252">
        <f t="shared" si="5"/>
        <v>1</v>
      </c>
      <c r="HZ15" s="252">
        <f t="shared" si="6"/>
        <v>1.0552739831461808</v>
      </c>
      <c r="IA15" s="254">
        <v>0.6</v>
      </c>
      <c r="IB15" s="254">
        <v>0.4</v>
      </c>
      <c r="IC15" s="254">
        <v>0</v>
      </c>
      <c r="ID15" s="15"/>
      <c r="IE15" s="22"/>
      <c r="IF15" s="15"/>
      <c r="IG15" s="276">
        <v>10</v>
      </c>
      <c r="IH15" s="277">
        <v>10</v>
      </c>
      <c r="II15" s="251">
        <f t="shared" si="7"/>
        <v>1.0552739831461808</v>
      </c>
      <c r="IJ15" s="256">
        <v>0</v>
      </c>
      <c r="IK15" s="253">
        <f t="shared" si="30"/>
        <v>0</v>
      </c>
      <c r="IL15" s="256">
        <v>6738410</v>
      </c>
      <c r="IM15" s="253">
        <v>7153962</v>
      </c>
      <c r="IN15" s="256">
        <v>3090256.6123000002</v>
      </c>
      <c r="IO15" s="253">
        <v>3096974</v>
      </c>
      <c r="IP15" s="256">
        <f t="shared" si="31"/>
        <v>3090256.6123000002</v>
      </c>
      <c r="IQ15" s="256">
        <f t="shared" si="31"/>
        <v>3096974</v>
      </c>
      <c r="IR15" s="223"/>
      <c r="IS15" s="224"/>
      <c r="IT15" s="223"/>
      <c r="IU15" s="276">
        <v>10</v>
      </c>
      <c r="IV15" s="277">
        <v>10</v>
      </c>
      <c r="IW15" s="278">
        <f t="shared" si="8"/>
        <v>1</v>
      </c>
      <c r="IX15" s="279">
        <f t="shared" si="8"/>
        <v>1.0552739831461808</v>
      </c>
      <c r="IY15" s="256">
        <v>1051506.481950795</v>
      </c>
      <c r="IZ15" s="253">
        <f t="shared" si="69"/>
        <v>1109627.4335122432</v>
      </c>
      <c r="JA15" s="256">
        <v>121580.73000000001</v>
      </c>
      <c r="JB15" s="253">
        <f t="shared" si="32"/>
        <v>128300.98122092037</v>
      </c>
      <c r="JC15" s="256">
        <v>580271.39304920507</v>
      </c>
      <c r="JD15" s="253">
        <f t="shared" si="33"/>
        <v>580271.39304920507</v>
      </c>
      <c r="JE15" s="256">
        <v>615486</v>
      </c>
      <c r="JF15" s="253">
        <v>615486</v>
      </c>
      <c r="JG15" s="256">
        <v>67703.350000000006</v>
      </c>
      <c r="JH15" s="253">
        <f t="shared" si="34"/>
        <v>71445.583826839982</v>
      </c>
      <c r="JI15" s="256">
        <v>62862.335999999974</v>
      </c>
      <c r="JJ15" s="253">
        <f t="shared" si="35"/>
        <v>66336.987700593527</v>
      </c>
      <c r="JK15" s="256">
        <v>75749.83</v>
      </c>
      <c r="JL15" s="253">
        <f t="shared" si="36"/>
        <v>79936.824826746059</v>
      </c>
      <c r="JM15" s="256">
        <v>363471.25550000003</v>
      </c>
      <c r="JN15" s="253">
        <f t="shared" si="37"/>
        <v>383561.75955062819</v>
      </c>
      <c r="JO15" s="256">
        <f t="shared" si="38"/>
        <v>2938631.3765000002</v>
      </c>
      <c r="JP15" s="256">
        <f t="shared" si="38"/>
        <v>3034966.9636871768</v>
      </c>
      <c r="JQ15" s="280">
        <f t="shared" si="9"/>
        <v>4.6299385791721352</v>
      </c>
      <c r="JR15" s="15"/>
      <c r="JS15" s="22"/>
      <c r="JT15" s="15"/>
      <c r="JU15" s="247">
        <v>10</v>
      </c>
      <c r="JV15" s="231">
        <v>10</v>
      </c>
      <c r="JW15" s="15">
        <f t="shared" si="10"/>
        <v>10</v>
      </c>
      <c r="JX15" s="15">
        <f t="shared" si="39"/>
        <v>10</v>
      </c>
      <c r="JY15" s="281">
        <f t="shared" si="11"/>
        <v>65550912</v>
      </c>
      <c r="JZ15" s="281">
        <f t="shared" si="12"/>
        <v>66813824.707198955</v>
      </c>
      <c r="KA15" s="282">
        <f t="shared" si="40"/>
        <v>1</v>
      </c>
      <c r="KB15" s="282">
        <f t="shared" si="41"/>
        <v>1.0192661348052481</v>
      </c>
      <c r="KC15" s="282">
        <f t="shared" si="42"/>
        <v>1.237313224739502</v>
      </c>
      <c r="KD15" s="231" t="s">
        <v>254</v>
      </c>
      <c r="KE15" s="231"/>
      <c r="KF15" s="232"/>
      <c r="KG15" s="231"/>
      <c r="KH15" s="247">
        <v>10</v>
      </c>
      <c r="KI15" s="231">
        <v>10</v>
      </c>
      <c r="KJ15" s="346" t="str">
        <f t="shared" si="13"/>
        <v>Q3</v>
      </c>
      <c r="KK15" s="284">
        <f t="shared" si="14"/>
        <v>1.237313224739502</v>
      </c>
      <c r="KL15" s="270">
        <f t="shared" si="43"/>
        <v>0</v>
      </c>
      <c r="KM15" s="270">
        <f t="shared" si="44"/>
        <v>0</v>
      </c>
      <c r="KN15" s="270">
        <f t="shared" si="15"/>
        <v>7153962</v>
      </c>
      <c r="KO15" s="270">
        <f t="shared" si="16"/>
        <v>7400459.3656529831</v>
      </c>
      <c r="KP15" s="270">
        <f t="shared" si="17"/>
        <v>3096974</v>
      </c>
      <c r="KQ15" s="270">
        <f t="shared" si="18"/>
        <v>3116674.9023140105</v>
      </c>
      <c r="KR15" s="270">
        <v>0</v>
      </c>
      <c r="KS15" s="270">
        <f t="shared" si="45"/>
        <v>148385.28275897866</v>
      </c>
      <c r="KT15" s="270">
        <f t="shared" si="19"/>
        <v>3096974</v>
      </c>
      <c r="KU15" s="270">
        <f t="shared" si="19"/>
        <v>3116674.9023140105</v>
      </c>
      <c r="KV15" s="235"/>
      <c r="KW15" s="232"/>
      <c r="KX15" s="231"/>
      <c r="KY15" s="285">
        <f t="shared" si="70"/>
        <v>10</v>
      </c>
      <c r="KZ15" s="286">
        <v>9</v>
      </c>
      <c r="LA15" s="287">
        <f t="shared" si="71"/>
        <v>1</v>
      </c>
      <c r="LB15" s="287">
        <f t="shared" si="71"/>
        <v>1.0192661348052481</v>
      </c>
      <c r="LC15" s="288">
        <v>97.871738014620576</v>
      </c>
      <c r="LD15" s="201">
        <f t="shared" si="72"/>
        <v>797604.34792370338</v>
      </c>
      <c r="LE15" s="288">
        <v>97.871738014620576</v>
      </c>
      <c r="LF15" s="201">
        <f t="shared" si="46"/>
        <v>40771.77979854626</v>
      </c>
      <c r="LG15" s="288">
        <v>97.871738014620576</v>
      </c>
      <c r="LH15" s="201">
        <f t="shared" si="47"/>
        <v>642982.65523441439</v>
      </c>
      <c r="LI15" s="288">
        <v>113.283800212451</v>
      </c>
      <c r="LJ15" s="201">
        <f t="shared" si="48"/>
        <v>637820.54903697071</v>
      </c>
      <c r="LK15" s="288">
        <v>114.530871148214</v>
      </c>
      <c r="LL15" s="201">
        <f t="shared" si="49"/>
        <v>69420.889405284193</v>
      </c>
      <c r="LM15" s="288">
        <v>133.31173389491801</v>
      </c>
      <c r="LN15" s="201">
        <f t="shared" si="50"/>
        <v>55965.900944467146</v>
      </c>
      <c r="LO15" s="288">
        <v>103.218284594742</v>
      </c>
      <c r="LP15" s="201">
        <f t="shared" si="51"/>
        <v>92209.852088781583</v>
      </c>
      <c r="LQ15" s="288">
        <v>109.79963570127499</v>
      </c>
      <c r="LR15" s="289">
        <f t="shared" si="52"/>
        <v>311797.43084219377</v>
      </c>
      <c r="LS15" s="290">
        <f t="shared" si="53"/>
        <v>2172861.0403466057</v>
      </c>
      <c r="LT15" s="290">
        <f t="shared" si="73"/>
        <v>2648573.4052743614</v>
      </c>
      <c r="LU15" s="23"/>
      <c r="LV15" s="244"/>
      <c r="LW15" s="15"/>
      <c r="LX15" s="247">
        <v>10</v>
      </c>
      <c r="LY15" s="291">
        <v>10</v>
      </c>
      <c r="LZ15" s="256">
        <f t="shared" si="20"/>
        <v>3090256.6123000002</v>
      </c>
      <c r="MA15" s="256">
        <f t="shared" si="20"/>
        <v>3096974</v>
      </c>
      <c r="MB15" s="253">
        <f t="shared" si="21"/>
        <v>3116674.9023140105</v>
      </c>
      <c r="MC15" s="256">
        <f t="shared" si="22"/>
        <v>2938631.3765000002</v>
      </c>
      <c r="MD15" s="256">
        <f t="shared" si="22"/>
        <v>3034966.9636871768</v>
      </c>
      <c r="ME15" s="253">
        <f t="shared" si="54"/>
        <v>3755204.7608176358</v>
      </c>
      <c r="MF15" s="256">
        <f t="shared" si="55"/>
        <v>151625.23579999991</v>
      </c>
      <c r="MG15" s="256">
        <f t="shared" si="55"/>
        <v>62007.036312823184</v>
      </c>
      <c r="MH15" s="256">
        <f t="shared" si="55"/>
        <v>-638529.85850362526</v>
      </c>
      <c r="MI15" s="15"/>
      <c r="MJ15" s="22"/>
      <c r="MK15" s="15"/>
      <c r="ML15" s="15"/>
      <c r="MM15" s="15"/>
      <c r="MN15" s="548"/>
      <c r="MO15" s="15"/>
      <c r="MP15" s="22"/>
      <c r="MQ15" s="15"/>
      <c r="MR15" s="193">
        <f t="shared" si="83"/>
        <v>9</v>
      </c>
      <c r="MS15" s="299" t="s">
        <v>56</v>
      </c>
      <c r="MT15" s="200">
        <f t="shared" si="111"/>
        <v>2401193.5106109176</v>
      </c>
      <c r="MU15" s="292">
        <f t="shared" si="112"/>
        <v>0.11057446003850122</v>
      </c>
      <c r="MV15" s="17"/>
      <c r="MW15" s="293">
        <f t="shared" si="113"/>
        <v>2401193.5106109176</v>
      </c>
      <c r="MX15" s="292">
        <f t="shared" si="114"/>
        <v>0.11057446003850122</v>
      </c>
      <c r="MY15" s="15"/>
      <c r="MZ15" s="22"/>
      <c r="NA15" s="15"/>
      <c r="NB15" s="193">
        <f t="shared" si="84"/>
        <v>9</v>
      </c>
      <c r="NC15" s="299" t="str">
        <f t="shared" si="58"/>
        <v>Contract Labour</v>
      </c>
      <c r="ND15" s="200">
        <v>1498114.9175850956</v>
      </c>
      <c r="NE15" s="200">
        <f t="shared" si="115"/>
        <v>2401193.5106109176</v>
      </c>
      <c r="NF15" s="200">
        <f t="shared" si="75"/>
        <v>903078.59302582196</v>
      </c>
      <c r="NG15" s="307">
        <f t="shared" si="76"/>
        <v>0.60280995965352935</v>
      </c>
      <c r="NH15" s="15"/>
      <c r="NI15" s="22"/>
      <c r="NJ15" s="15"/>
    </row>
    <row r="16" spans="1:374" x14ac:dyDescent="0.3">
      <c r="A16" s="17"/>
      <c r="B16" s="177">
        <f t="shared" si="77"/>
        <v>11</v>
      </c>
      <c r="C16" s="295"/>
      <c r="D16" s="17" t="s">
        <v>47</v>
      </c>
      <c r="E16" s="196"/>
      <c r="F16" s="293">
        <f>DG9</f>
        <v>16169362.853399999</v>
      </c>
      <c r="G16" s="222">
        <f t="shared" si="104"/>
        <v>0.79265580047847906</v>
      </c>
      <c r="H16" s="293">
        <f>DI9</f>
        <v>17462772.188368127</v>
      </c>
      <c r="I16" s="219">
        <f t="shared" si="105"/>
        <v>0.85259253316278905</v>
      </c>
      <c r="J16" s="201">
        <f t="shared" si="59"/>
        <v>1293409.3349681273</v>
      </c>
      <c r="K16" s="293">
        <f>JD26</f>
        <v>18149461.290652249</v>
      </c>
      <c r="L16" s="219">
        <f t="shared" si="106"/>
        <v>0.85188113371664242</v>
      </c>
      <c r="M16" s="201">
        <f t="shared" si="60"/>
        <v>686689.10228412226</v>
      </c>
      <c r="N16" s="293">
        <f>LH27</f>
        <v>23349083.540678918</v>
      </c>
      <c r="O16" s="219">
        <f t="shared" si="107"/>
        <v>1.0752204241329788</v>
      </c>
      <c r="P16" s="201">
        <f t="shared" si="61"/>
        <v>5199622.2500266694</v>
      </c>
      <c r="Q16" s="293">
        <f t="shared" si="62"/>
        <v>7179720.6872789189</v>
      </c>
      <c r="R16" s="220">
        <f t="shared" si="63"/>
        <v>0.356478339632325</v>
      </c>
      <c r="S16" s="15"/>
      <c r="T16" s="22"/>
      <c r="U16" s="15"/>
      <c r="V16" s="19">
        <f t="shared" si="64"/>
        <v>8</v>
      </c>
      <c r="W16" s="373" t="s">
        <v>131</v>
      </c>
      <c r="X16" s="256">
        <f>X14-X10</f>
        <v>-1172813.0420485963</v>
      </c>
      <c r="Y16" s="256">
        <f t="shared" ref="Y16:AA16" si="116">Y14-Y10</f>
        <v>-465252.01539846347</v>
      </c>
      <c r="Z16" s="256">
        <f t="shared" si="116"/>
        <v>-1949265.7716116421</v>
      </c>
      <c r="AA16" s="256">
        <f t="shared" si="116"/>
        <v>-3587330.829058703</v>
      </c>
      <c r="AB16" s="256"/>
      <c r="AC16" s="22"/>
      <c r="AD16" s="15"/>
      <c r="AE16" s="296">
        <f t="shared" si="78"/>
        <v>10</v>
      </c>
      <c r="AF16" s="299" t="s">
        <v>183</v>
      </c>
      <c r="AG16" s="300">
        <f>AG15*3600/$K$24</f>
        <v>3.1252988655797784</v>
      </c>
      <c r="AH16" s="300">
        <f>AH15*3600/$K$24</f>
        <v>0.17442634927204709</v>
      </c>
      <c r="AI16" s="300">
        <f>AI15*3600/$K$24</f>
        <v>0.94010979549731621</v>
      </c>
      <c r="AJ16" s="15"/>
      <c r="AK16" s="374"/>
      <c r="AL16" s="15"/>
      <c r="AM16" s="193">
        <f>AM15+1</f>
        <v>11</v>
      </c>
      <c r="AN16" s="194"/>
      <c r="AO16" s="194"/>
      <c r="AP16" s="194" t="s">
        <v>48</v>
      </c>
      <c r="AQ16" s="196"/>
      <c r="AR16" s="302">
        <v>3443976.8344000001</v>
      </c>
      <c r="AS16" s="303">
        <v>0.33584033829171284</v>
      </c>
      <c r="AT16" s="304"/>
      <c r="AU16" s="302">
        <v>5716425.9886499979</v>
      </c>
      <c r="AV16" s="303">
        <v>0.52970164931322072</v>
      </c>
      <c r="AW16" s="294">
        <f t="shared" si="94"/>
        <v>0.57724248375762066</v>
      </c>
      <c r="AX16" s="304"/>
      <c r="AY16" s="302">
        <v>7023487.4984412417</v>
      </c>
      <c r="AZ16" s="303">
        <v>0.54439866027303074</v>
      </c>
      <c r="BA16" s="294">
        <f t="shared" si="95"/>
        <v>2.7745828201338085E-2</v>
      </c>
      <c r="BB16" s="304"/>
      <c r="BC16" s="302">
        <v>8390599.8471698686</v>
      </c>
      <c r="BD16" s="303">
        <v>0.57055201798647071</v>
      </c>
      <c r="BE16" s="294">
        <f t="shared" si="96"/>
        <v>4.8040819388356581E-2</v>
      </c>
      <c r="BF16" s="304"/>
      <c r="BG16" s="302">
        <v>9500186.8885000013</v>
      </c>
      <c r="BH16" s="303">
        <v>0.62515977885076657</v>
      </c>
      <c r="BI16" s="294">
        <f t="shared" si="97"/>
        <v>9.5710398250822948E-2</v>
      </c>
      <c r="BJ16" s="304"/>
      <c r="BK16" s="302">
        <v>10661854.069499999</v>
      </c>
      <c r="BL16" s="303">
        <v>0.63383023373989222</v>
      </c>
      <c r="BM16" s="294">
        <f t="shared" si="98"/>
        <v>1.386918221940725E-2</v>
      </c>
      <c r="BN16" s="304"/>
      <c r="BO16" s="302">
        <v>13069899.7289</v>
      </c>
      <c r="BP16" s="303">
        <v>0.70465626418798799</v>
      </c>
      <c r="BQ16" s="294">
        <f t="shared" si="99"/>
        <v>0.11174290319063718</v>
      </c>
      <c r="BR16" s="304"/>
      <c r="BS16" s="17">
        <v>15592449</v>
      </c>
      <c r="BT16" s="17">
        <v>0.79</v>
      </c>
      <c r="BU16" s="17">
        <f t="shared" si="100"/>
        <v>0.12111399578680837</v>
      </c>
      <c r="BV16" s="293">
        <v>21298745.488500003</v>
      </c>
      <c r="BW16" s="305">
        <v>1.100304672859262</v>
      </c>
      <c r="BX16" s="305">
        <f t="shared" si="65"/>
        <v>0.39279072513830626</v>
      </c>
      <c r="BY16" s="293">
        <f t="shared" si="101"/>
        <v>23700279.210100003</v>
      </c>
      <c r="BZ16" s="305">
        <f t="shared" si="101"/>
        <v>1.1618369851162706</v>
      </c>
      <c r="CA16" s="305">
        <f t="shared" si="66"/>
        <v>5.5922976403535829E-2</v>
      </c>
      <c r="CB16" s="306">
        <f t="shared" si="67"/>
        <v>5.8816604610608536</v>
      </c>
      <c r="CC16" s="265">
        <f t="shared" si="68"/>
        <v>0.13722452261698481</v>
      </c>
      <c r="CD16" s="15"/>
      <c r="CE16" s="22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22"/>
      <c r="CS16" s="15"/>
      <c r="CT16" s="15"/>
      <c r="CU16" s="15"/>
      <c r="CV16" s="258"/>
      <c r="CW16" s="23"/>
      <c r="CX16" s="258"/>
      <c r="CY16" s="23"/>
      <c r="CZ16" s="23"/>
      <c r="DA16" s="15"/>
      <c r="DB16" s="22"/>
      <c r="DC16" s="15"/>
      <c r="DD16" s="15"/>
      <c r="DE16" s="15"/>
      <c r="DF16" s="15"/>
      <c r="DG16" s="23"/>
      <c r="DH16" s="15"/>
      <c r="DI16" s="15"/>
      <c r="DJ16" s="15"/>
      <c r="DK16" s="22"/>
      <c r="DL16" s="15"/>
      <c r="DM16" s="15"/>
      <c r="DN16" s="24"/>
      <c r="DO16" s="16"/>
      <c r="DP16" s="16"/>
      <c r="DQ16" s="16"/>
      <c r="DR16" s="16"/>
      <c r="DS16" s="15"/>
      <c r="DT16" s="15"/>
      <c r="DU16" s="15"/>
      <c r="DV16" s="15"/>
      <c r="DW16" s="15"/>
      <c r="DX16" s="22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390"/>
      <c r="EK16" s="319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390"/>
      <c r="FA16" s="319"/>
      <c r="FB16" s="15"/>
      <c r="FC16" s="193">
        <f t="shared" si="82"/>
        <v>11</v>
      </c>
      <c r="FD16" s="317"/>
      <c r="FE16" s="318" t="s">
        <v>231</v>
      </c>
      <c r="FF16" s="200">
        <v>67492.166500000007</v>
      </c>
      <c r="FG16" s="200">
        <v>180381.26</v>
      </c>
      <c r="FH16" s="200">
        <v>525457.9</v>
      </c>
      <c r="FI16" s="201">
        <f t="shared" si="29"/>
        <v>773331.32650000008</v>
      </c>
      <c r="FJ16" s="200">
        <v>67492.166500000007</v>
      </c>
      <c r="FK16" s="200">
        <v>180381.26</v>
      </c>
      <c r="FL16" s="200">
        <v>525457.9</v>
      </c>
      <c r="FM16" s="200">
        <v>773331.32650000008</v>
      </c>
      <c r="FN16" s="200">
        <v>773331.32650000008</v>
      </c>
      <c r="FO16" s="23"/>
      <c r="FP16" s="319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22"/>
      <c r="GD16" s="15"/>
      <c r="GE16" s="15"/>
      <c r="GF16" s="15"/>
      <c r="GG16" s="254"/>
      <c r="GH16" s="254"/>
      <c r="GI16" s="254"/>
      <c r="GJ16" s="254"/>
      <c r="GK16" s="254"/>
      <c r="GL16" s="254"/>
      <c r="GM16" s="254"/>
      <c r="GN16" s="254"/>
      <c r="GO16" s="15"/>
      <c r="GP16" s="22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22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22"/>
      <c r="HQ16" s="15"/>
      <c r="HR16" s="15"/>
      <c r="HS16" s="193">
        <v>11</v>
      </c>
      <c r="HT16" s="216">
        <v>11</v>
      </c>
      <c r="HU16" s="216">
        <v>10</v>
      </c>
      <c r="HV16" s="216">
        <v>10</v>
      </c>
      <c r="HW16" s="217">
        <v>77639360</v>
      </c>
      <c r="HX16" s="217">
        <v>82452622</v>
      </c>
      <c r="HY16" s="219">
        <f t="shared" si="5"/>
        <v>1</v>
      </c>
      <c r="HZ16" s="219">
        <f t="shared" si="6"/>
        <v>1.0619951272138255</v>
      </c>
      <c r="IA16" s="220">
        <v>0</v>
      </c>
      <c r="IB16" s="220">
        <v>0.9</v>
      </c>
      <c r="IC16" s="220">
        <v>0.1</v>
      </c>
      <c r="ID16" s="15"/>
      <c r="IE16" s="22"/>
      <c r="IF16" s="15"/>
      <c r="IG16" s="225">
        <v>11</v>
      </c>
      <c r="IH16" s="226">
        <v>11</v>
      </c>
      <c r="II16" s="222">
        <f t="shared" si="7"/>
        <v>1.0619951272138255</v>
      </c>
      <c r="IJ16" s="200">
        <v>14534.369999999999</v>
      </c>
      <c r="IK16" s="201">
        <f t="shared" si="30"/>
        <v>15435.430117122807</v>
      </c>
      <c r="IL16" s="200">
        <v>7959821</v>
      </c>
      <c r="IM16" s="201">
        <v>9047871</v>
      </c>
      <c r="IN16" s="200">
        <v>3581455.9056000002</v>
      </c>
      <c r="IO16" s="201">
        <v>3959677</v>
      </c>
      <c r="IP16" s="200">
        <f t="shared" si="31"/>
        <v>3595990.2756000003</v>
      </c>
      <c r="IQ16" s="200">
        <f t="shared" si="31"/>
        <v>3975112.4301171228</v>
      </c>
      <c r="IR16" s="223"/>
      <c r="IS16" s="224"/>
      <c r="IT16" s="223"/>
      <c r="IU16" s="225">
        <v>11</v>
      </c>
      <c r="IV16" s="226">
        <v>11</v>
      </c>
      <c r="IW16" s="227">
        <f t="shared" si="8"/>
        <v>1</v>
      </c>
      <c r="IX16" s="228">
        <f t="shared" si="8"/>
        <v>1.0619951272138255</v>
      </c>
      <c r="IY16" s="200">
        <v>1547459.7735376612</v>
      </c>
      <c r="IZ16" s="201">
        <f t="shared" si="69"/>
        <v>1643394.7390564061</v>
      </c>
      <c r="JA16" s="200">
        <v>86419.135000000009</v>
      </c>
      <c r="JB16" s="201">
        <f t="shared" si="32"/>
        <v>91776.700268033776</v>
      </c>
      <c r="JC16" s="200">
        <v>754442.39146233897</v>
      </c>
      <c r="JD16" s="201">
        <f t="shared" si="33"/>
        <v>754442.39146233897</v>
      </c>
      <c r="JE16" s="200">
        <v>843204</v>
      </c>
      <c r="JF16" s="201">
        <v>843204</v>
      </c>
      <c r="JG16" s="200">
        <v>158470.04800000001</v>
      </c>
      <c r="JH16" s="201">
        <f t="shared" si="34"/>
        <v>168294.41878534105</v>
      </c>
      <c r="JI16" s="200">
        <v>70752.839833333346</v>
      </c>
      <c r="JJ16" s="201">
        <f t="shared" si="35"/>
        <v>75139.171139540267</v>
      </c>
      <c r="JK16" s="200">
        <v>140928.4</v>
      </c>
      <c r="JL16" s="201">
        <f t="shared" si="36"/>
        <v>149665.27408604088</v>
      </c>
      <c r="JM16" s="200">
        <v>319614.11399999994</v>
      </c>
      <c r="JN16" s="201">
        <f t="shared" si="37"/>
        <v>339428.63165676408</v>
      </c>
      <c r="JO16" s="200">
        <f t="shared" si="38"/>
        <v>3921290.7018333334</v>
      </c>
      <c r="JP16" s="200">
        <f t="shared" si="38"/>
        <v>4065345.3264544653</v>
      </c>
      <c r="JQ16" s="229">
        <f t="shared" si="9"/>
        <v>4.9305227994501681</v>
      </c>
      <c r="JR16" s="15"/>
      <c r="JS16" s="22"/>
      <c r="JT16" s="15"/>
      <c r="JU16" s="193">
        <v>11</v>
      </c>
      <c r="JV16" s="216">
        <v>11</v>
      </c>
      <c r="JW16" s="17">
        <f t="shared" si="10"/>
        <v>10</v>
      </c>
      <c r="JX16" s="17">
        <f t="shared" si="39"/>
        <v>10</v>
      </c>
      <c r="JY16" s="199">
        <f t="shared" si="11"/>
        <v>82452622</v>
      </c>
      <c r="JZ16" s="199">
        <f t="shared" si="12"/>
        <v>84041165.330498159</v>
      </c>
      <c r="KA16" s="230">
        <f t="shared" si="40"/>
        <v>1</v>
      </c>
      <c r="KB16" s="230">
        <f t="shared" si="41"/>
        <v>1.0192661348052481</v>
      </c>
      <c r="KC16" s="230">
        <f t="shared" si="42"/>
        <v>1.2398766177412062</v>
      </c>
      <c r="KD16" s="216" t="s">
        <v>254</v>
      </c>
      <c r="KE16" s="231"/>
      <c r="KF16" s="232"/>
      <c r="KG16" s="231"/>
      <c r="KH16" s="193">
        <v>11</v>
      </c>
      <c r="KI16" s="216">
        <v>11</v>
      </c>
      <c r="KJ16" s="233" t="str">
        <f t="shared" si="13"/>
        <v>Q3</v>
      </c>
      <c r="KK16" s="234">
        <f t="shared" si="14"/>
        <v>1.2398766177412062</v>
      </c>
      <c r="KL16" s="200">
        <f t="shared" si="43"/>
        <v>15435.430117122807</v>
      </c>
      <c r="KM16" s="200">
        <f t="shared" si="44"/>
        <v>19138.028886998974</v>
      </c>
      <c r="KN16" s="200">
        <f t="shared" si="15"/>
        <v>9047871</v>
      </c>
      <c r="KO16" s="200">
        <f t="shared" si="16"/>
        <v>9308600.9040201493</v>
      </c>
      <c r="KP16" s="200">
        <f t="shared" si="17"/>
        <v>3959677</v>
      </c>
      <c r="KQ16" s="200">
        <f t="shared" si="18"/>
        <v>3920281.3473805529</v>
      </c>
      <c r="KR16" s="200">
        <v>0</v>
      </c>
      <c r="KS16" s="200">
        <f t="shared" si="45"/>
        <v>186645.08633669635</v>
      </c>
      <c r="KT16" s="200">
        <f t="shared" si="19"/>
        <v>3975112.4301171228</v>
      </c>
      <c r="KU16" s="200">
        <f t="shared" si="19"/>
        <v>3939419.3762675519</v>
      </c>
      <c r="KV16" s="235"/>
      <c r="KW16" s="232"/>
      <c r="KX16" s="231"/>
      <c r="KY16" s="276">
        <f t="shared" si="70"/>
        <v>11</v>
      </c>
      <c r="KZ16" s="277">
        <v>10</v>
      </c>
      <c r="LA16" s="321">
        <f t="shared" si="71"/>
        <v>1</v>
      </c>
      <c r="LB16" s="321">
        <f t="shared" si="71"/>
        <v>1.0192661348052481</v>
      </c>
      <c r="LC16" s="322">
        <v>97.871738014620576</v>
      </c>
      <c r="LD16" s="253">
        <f t="shared" si="72"/>
        <v>1471898.9742774274</v>
      </c>
      <c r="LE16" s="322">
        <v>97.871738014620576</v>
      </c>
      <c r="LF16" s="253">
        <f t="shared" si="46"/>
        <v>170188.72907649374</v>
      </c>
      <c r="LG16" s="322">
        <v>97.871738014620576</v>
      </c>
      <c r="LH16" s="253">
        <f t="shared" si="47"/>
        <v>755169.39878285397</v>
      </c>
      <c r="LI16" s="322">
        <v>113.283800212451</v>
      </c>
      <c r="LJ16" s="253">
        <f t="shared" si="48"/>
        <v>689237.00763112342</v>
      </c>
      <c r="LK16" s="322">
        <v>114.530871148214</v>
      </c>
      <c r="LL16" s="253">
        <f t="shared" si="49"/>
        <v>79857.571819011544</v>
      </c>
      <c r="LM16" s="322">
        <v>133.31173389491801</v>
      </c>
      <c r="LN16" s="253">
        <f t="shared" si="50"/>
        <v>78361.486337307346</v>
      </c>
      <c r="LO16" s="322">
        <v>103.218284594742</v>
      </c>
      <c r="LP16" s="253">
        <f t="shared" si="51"/>
        <v>85232.949223279153</v>
      </c>
      <c r="LQ16" s="322">
        <v>109.79963570127499</v>
      </c>
      <c r="LR16" s="253">
        <f t="shared" si="52"/>
        <v>425258.64367013943</v>
      </c>
      <c r="LS16" s="256">
        <f t="shared" si="53"/>
        <v>3034966.9636871768</v>
      </c>
      <c r="LT16" s="256">
        <f t="shared" si="73"/>
        <v>3755204.7608176358</v>
      </c>
      <c r="LU16" s="23"/>
      <c r="LV16" s="244"/>
      <c r="LW16" s="15"/>
      <c r="LX16" s="193">
        <v>11</v>
      </c>
      <c r="LY16" s="245">
        <v>11</v>
      </c>
      <c r="LZ16" s="200">
        <f t="shared" si="20"/>
        <v>3595990.2756000003</v>
      </c>
      <c r="MA16" s="200">
        <f t="shared" si="20"/>
        <v>3975112.4301171228</v>
      </c>
      <c r="MB16" s="201">
        <f t="shared" si="21"/>
        <v>3939419.3762675519</v>
      </c>
      <c r="MC16" s="200">
        <f t="shared" si="22"/>
        <v>3921290.7018333334</v>
      </c>
      <c r="MD16" s="200">
        <f t="shared" si="22"/>
        <v>4065345.3264544653</v>
      </c>
      <c r="ME16" s="201">
        <f t="shared" si="54"/>
        <v>5040526.6133143818</v>
      </c>
      <c r="MF16" s="200">
        <f t="shared" si="55"/>
        <v>-325300.42623333307</v>
      </c>
      <c r="MG16" s="200">
        <f t="shared" si="55"/>
        <v>-90232.896337342449</v>
      </c>
      <c r="MH16" s="200">
        <f t="shared" si="55"/>
        <v>-1101107.2370468299</v>
      </c>
      <c r="MI16" s="15"/>
      <c r="MJ16" s="22"/>
      <c r="MK16" s="15"/>
      <c r="ML16" s="15"/>
      <c r="MM16" s="15"/>
      <c r="MN16" s="548"/>
      <c r="MO16" s="15"/>
      <c r="MP16" s="22"/>
      <c r="MQ16" s="15"/>
      <c r="MR16" s="247">
        <f t="shared" si="83"/>
        <v>10</v>
      </c>
      <c r="MS16" s="257" t="s">
        <v>47</v>
      </c>
      <c r="MT16" s="256">
        <f t="shared" si="111"/>
        <v>23349083.540678918</v>
      </c>
      <c r="MU16" s="325">
        <f t="shared" si="112"/>
        <v>1.0752204241329788</v>
      </c>
      <c r="MV16" s="15"/>
      <c r="MW16" s="250">
        <f t="shared" si="113"/>
        <v>23349083.540678918</v>
      </c>
      <c r="MX16" s="325">
        <f t="shared" si="114"/>
        <v>1.0752204241329788</v>
      </c>
      <c r="MY16" s="15"/>
      <c r="MZ16" s="22"/>
      <c r="NA16" s="15"/>
      <c r="NB16" s="247">
        <f t="shared" si="84"/>
        <v>10</v>
      </c>
      <c r="NC16" s="257" t="str">
        <f t="shared" si="58"/>
        <v>Overhead Labour</v>
      </c>
      <c r="ND16" s="256">
        <v>17536547.113235682</v>
      </c>
      <c r="NE16" s="256">
        <f t="shared" si="115"/>
        <v>23349083.540678918</v>
      </c>
      <c r="NF16" s="256">
        <f t="shared" si="75"/>
        <v>5812536.4274432361</v>
      </c>
      <c r="NG16" s="262">
        <f t="shared" si="76"/>
        <v>0.331452730683581</v>
      </c>
      <c r="NH16" s="15"/>
      <c r="NI16" s="22"/>
      <c r="NJ16" s="15"/>
    </row>
    <row r="17" spans="1:374" x14ac:dyDescent="0.3">
      <c r="A17" s="15"/>
      <c r="B17" s="131">
        <f t="shared" si="77"/>
        <v>12</v>
      </c>
      <c r="C17" s="248"/>
      <c r="D17" s="15" t="s">
        <v>48</v>
      </c>
      <c r="E17" s="249"/>
      <c r="F17" s="250">
        <f>DR12</f>
        <v>23700279.210100003</v>
      </c>
      <c r="G17" s="251">
        <f t="shared" si="104"/>
        <v>1.1618369851162706</v>
      </c>
      <c r="H17" s="250">
        <f>DV12</f>
        <v>19267068.75</v>
      </c>
      <c r="I17" s="252">
        <f t="shared" si="105"/>
        <v>0.94068449012500044</v>
      </c>
      <c r="J17" s="253">
        <f t="shared" si="59"/>
        <v>-4433210.4601000026</v>
      </c>
      <c r="K17" s="250">
        <f>JF26</f>
        <v>20167799.049999997</v>
      </c>
      <c r="L17" s="252">
        <f t="shared" si="106"/>
        <v>0.9466158385721426</v>
      </c>
      <c r="M17" s="253">
        <f t="shared" si="60"/>
        <v>900730.29999999702</v>
      </c>
      <c r="N17" s="250">
        <f>LJ27</f>
        <v>22476369.306504369</v>
      </c>
      <c r="O17" s="252">
        <f t="shared" si="107"/>
        <v>1.0350321157832645</v>
      </c>
      <c r="P17" s="253">
        <f t="shared" si="61"/>
        <v>2308570.2565043718</v>
      </c>
      <c r="Q17" s="250">
        <f t="shared" si="62"/>
        <v>-1223909.9035956338</v>
      </c>
      <c r="R17" s="254">
        <f t="shared" si="63"/>
        <v>-0.10914170486689767</v>
      </c>
      <c r="S17" s="15"/>
      <c r="T17" s="22"/>
      <c r="U17" s="15"/>
      <c r="V17" s="186"/>
      <c r="W17" s="187" t="s">
        <v>28</v>
      </c>
      <c r="X17" s="188"/>
      <c r="Y17" s="189"/>
      <c r="Z17" s="189"/>
      <c r="AA17" s="189"/>
      <c r="AB17" s="190"/>
      <c r="AC17" s="22"/>
      <c r="AD17" s="15"/>
      <c r="AE17" s="326">
        <f t="shared" si="78"/>
        <v>11</v>
      </c>
      <c r="AF17" s="327" t="s">
        <v>192</v>
      </c>
      <c r="AG17" s="385">
        <f>IZ26/AG15</f>
        <v>20.074939982147011</v>
      </c>
      <c r="AH17" s="385">
        <f>JB26/AH15</f>
        <v>17.777017637765898</v>
      </c>
      <c r="AI17" s="385">
        <f>JD26/AI15</f>
        <v>32.621424604533523</v>
      </c>
      <c r="AJ17" s="15"/>
      <c r="AK17" s="374"/>
      <c r="AL17" s="15"/>
      <c r="AM17" s="247">
        <f t="shared" ref="AM17:AM20" si="117">AM16+1</f>
        <v>12</v>
      </c>
      <c r="AN17" s="16"/>
      <c r="AO17" s="15"/>
      <c r="AP17" s="15" t="s">
        <v>232</v>
      </c>
      <c r="AQ17" s="249"/>
      <c r="AR17" s="259">
        <v>1216501.406</v>
      </c>
      <c r="AS17" s="260">
        <v>0.11862746567938538</v>
      </c>
      <c r="AT17" s="261"/>
      <c r="AU17" s="259">
        <v>2361150.2250000001</v>
      </c>
      <c r="AV17" s="260">
        <v>0.2187914565748014</v>
      </c>
      <c r="AW17" s="262">
        <f t="shared" si="94"/>
        <v>0.84435750457764458</v>
      </c>
      <c r="AX17" s="261"/>
      <c r="AY17" s="259">
        <v>2483160.2930935998</v>
      </c>
      <c r="AZ17" s="260">
        <v>0.19247263373122833</v>
      </c>
      <c r="BA17" s="262">
        <f t="shared" si="95"/>
        <v>-0.12029182151623485</v>
      </c>
      <c r="BB17" s="261"/>
      <c r="BC17" s="259">
        <v>3556357.1057280144</v>
      </c>
      <c r="BD17" s="260">
        <v>0.24182856533648778</v>
      </c>
      <c r="BE17" s="262">
        <f t="shared" si="96"/>
        <v>0.25643090473932428</v>
      </c>
      <c r="BF17" s="261"/>
      <c r="BG17" s="259">
        <v>3747904.7313999999</v>
      </c>
      <c r="BH17" s="260">
        <v>0.24663086321723002</v>
      </c>
      <c r="BI17" s="262">
        <f t="shared" si="97"/>
        <v>1.9858273872898957E-2</v>
      </c>
      <c r="BJ17" s="261"/>
      <c r="BK17" s="259">
        <v>4022436.6702577379</v>
      </c>
      <c r="BL17" s="260">
        <v>0.23912744990636886</v>
      </c>
      <c r="BM17" s="262">
        <f t="shared" si="98"/>
        <v>-3.0423659119468094E-2</v>
      </c>
      <c r="BN17" s="261"/>
      <c r="BO17" s="25">
        <v>5745533.5202000001</v>
      </c>
      <c r="BP17" s="260">
        <v>0.30976719562421123</v>
      </c>
      <c r="BQ17" s="262">
        <f t="shared" si="99"/>
        <v>0.29540626032478334</v>
      </c>
      <c r="BR17" s="261"/>
      <c r="BS17" s="15">
        <v>6723403</v>
      </c>
      <c r="BT17" s="15">
        <v>0.34</v>
      </c>
      <c r="BU17" s="15">
        <f t="shared" si="100"/>
        <v>9.759847008611322E-2</v>
      </c>
      <c r="BV17" s="250">
        <v>7155288.9644999998</v>
      </c>
      <c r="BW17" s="263">
        <v>0.36964608490901918</v>
      </c>
      <c r="BX17" s="263">
        <f t="shared" si="65"/>
        <v>8.7194367379468174E-2</v>
      </c>
      <c r="BY17" s="250">
        <f>F18+F19</f>
        <v>8029824.328999999</v>
      </c>
      <c r="BZ17" s="263">
        <f>G18+G19</f>
        <v>0.39363869120338835</v>
      </c>
      <c r="CA17" s="263">
        <f t="shared" si="66"/>
        <v>6.4906967160965445E-2</v>
      </c>
      <c r="CB17" s="264">
        <f t="shared" si="67"/>
        <v>5.6007521975687702</v>
      </c>
      <c r="CC17" s="265">
        <f t="shared" si="68"/>
        <v>0.13406921635294289</v>
      </c>
      <c r="CD17" s="15"/>
      <c r="CE17" s="22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22"/>
      <c r="CS17" s="15"/>
      <c r="CT17" s="15"/>
      <c r="CU17" s="15"/>
      <c r="CV17" s="15"/>
      <c r="CW17" s="15"/>
      <c r="CX17" s="15"/>
      <c r="CY17" s="15"/>
      <c r="CZ17" s="15"/>
      <c r="DA17" s="15"/>
      <c r="DB17" s="22"/>
      <c r="DC17" s="15"/>
      <c r="DD17" s="15"/>
      <c r="DE17" s="15"/>
      <c r="DF17" s="15"/>
      <c r="DG17" s="23"/>
      <c r="DH17" s="15"/>
      <c r="DI17" s="15"/>
      <c r="DJ17" s="15"/>
      <c r="DK17" s="22"/>
      <c r="DL17" s="15"/>
      <c r="DM17" s="15"/>
      <c r="DN17" s="24"/>
      <c r="DO17" s="16"/>
      <c r="DP17" s="16"/>
      <c r="DQ17" s="16"/>
      <c r="DR17" s="16"/>
      <c r="DS17" s="15"/>
      <c r="DT17" s="15"/>
      <c r="DU17" s="15"/>
      <c r="DV17" s="15"/>
      <c r="DW17" s="15"/>
      <c r="DX17" s="22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319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319"/>
      <c r="FB17" s="15"/>
      <c r="FC17" s="247">
        <f t="shared" si="82"/>
        <v>12</v>
      </c>
      <c r="FD17" s="272"/>
      <c r="FE17" s="273" t="s">
        <v>233</v>
      </c>
      <c r="FF17" s="256">
        <v>21130.769999999997</v>
      </c>
      <c r="FG17" s="256">
        <v>44331.33</v>
      </c>
      <c r="FH17" s="256">
        <v>143945.10999999999</v>
      </c>
      <c r="FI17" s="253">
        <f t="shared" si="29"/>
        <v>209407.20999999996</v>
      </c>
      <c r="FJ17" s="256">
        <v>21130.769999999997</v>
      </c>
      <c r="FK17" s="256">
        <v>44331.33</v>
      </c>
      <c r="FL17" s="256">
        <v>143945.10999999999</v>
      </c>
      <c r="FM17" s="256">
        <v>209407.21</v>
      </c>
      <c r="FN17" s="256">
        <v>209407.21</v>
      </c>
      <c r="FO17" s="23"/>
      <c r="FP17" s="319"/>
      <c r="FQ17" s="15"/>
      <c r="FR17" s="389"/>
      <c r="FS17" s="190"/>
      <c r="FT17" s="190"/>
      <c r="FU17" s="190"/>
      <c r="FV17" s="190"/>
      <c r="FW17" s="190"/>
      <c r="FX17" s="190"/>
      <c r="FY17" s="190"/>
      <c r="FZ17" s="190"/>
      <c r="GA17" s="190"/>
      <c r="GB17" s="15"/>
      <c r="GC17" s="22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22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22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22"/>
      <c r="HQ17" s="15"/>
      <c r="HR17" s="15"/>
      <c r="HS17" s="247">
        <v>12</v>
      </c>
      <c r="HT17" s="231">
        <v>12</v>
      </c>
      <c r="HU17" s="231">
        <v>10</v>
      </c>
      <c r="HV17" s="231">
        <v>9</v>
      </c>
      <c r="HW17" s="258">
        <v>89142364</v>
      </c>
      <c r="HX17" s="258">
        <v>79150249</v>
      </c>
      <c r="HY17" s="252">
        <f t="shared" si="5"/>
        <v>0.9</v>
      </c>
      <c r="HZ17" s="252">
        <f t="shared" si="6"/>
        <v>0.88790834624937698</v>
      </c>
      <c r="IA17" s="254">
        <v>0</v>
      </c>
      <c r="IB17" s="254">
        <v>1</v>
      </c>
      <c r="IC17" s="254">
        <v>0</v>
      </c>
      <c r="ID17" s="15"/>
      <c r="IE17" s="22"/>
      <c r="IF17" s="15"/>
      <c r="IG17" s="276">
        <v>12</v>
      </c>
      <c r="IH17" s="277">
        <v>12</v>
      </c>
      <c r="II17" s="251">
        <f t="shared" si="7"/>
        <v>0.88790834624937698</v>
      </c>
      <c r="IJ17" s="256">
        <v>679.43000000000006</v>
      </c>
      <c r="IK17" s="253">
        <f t="shared" si="30"/>
        <v>603.27156769221426</v>
      </c>
      <c r="IL17" s="256">
        <v>9756341</v>
      </c>
      <c r="IM17" s="253">
        <v>8672544</v>
      </c>
      <c r="IN17" s="256">
        <v>4416132.4145</v>
      </c>
      <c r="IO17" s="253">
        <v>3792034</v>
      </c>
      <c r="IP17" s="256">
        <f t="shared" si="31"/>
        <v>4416811.8444999997</v>
      </c>
      <c r="IQ17" s="256">
        <f t="shared" si="31"/>
        <v>3792637.271567692</v>
      </c>
      <c r="IR17" s="223"/>
      <c r="IS17" s="224"/>
      <c r="IT17" s="223"/>
      <c r="IU17" s="276">
        <v>12</v>
      </c>
      <c r="IV17" s="277">
        <v>12</v>
      </c>
      <c r="IW17" s="278">
        <f t="shared" si="8"/>
        <v>0.9</v>
      </c>
      <c r="IX17" s="279">
        <f t="shared" si="8"/>
        <v>0.88790834624937698</v>
      </c>
      <c r="IY17" s="256">
        <v>1309114.6125147364</v>
      </c>
      <c r="IZ17" s="253">
        <f t="shared" si="69"/>
        <v>1162373.7906488534</v>
      </c>
      <c r="JA17" s="256">
        <v>31255.374</v>
      </c>
      <c r="JB17" s="253">
        <f t="shared" si="32"/>
        <v>27751.907439745773</v>
      </c>
      <c r="JC17" s="256">
        <v>614653.55348526384</v>
      </c>
      <c r="JD17" s="253">
        <f t="shared" si="33"/>
        <v>553188.19813673745</v>
      </c>
      <c r="JE17" s="256">
        <v>960078.1</v>
      </c>
      <c r="JF17" s="253">
        <v>840154.6</v>
      </c>
      <c r="JG17" s="256">
        <v>81132.927999999985</v>
      </c>
      <c r="JH17" s="253">
        <f t="shared" si="34"/>
        <v>72038.603926849755</v>
      </c>
      <c r="JI17" s="256">
        <v>45385.608</v>
      </c>
      <c r="JJ17" s="253">
        <f t="shared" si="35"/>
        <v>40298.260142802494</v>
      </c>
      <c r="JK17" s="256">
        <v>74330.38</v>
      </c>
      <c r="JL17" s="253">
        <f t="shared" si="36"/>
        <v>65998.564781887777</v>
      </c>
      <c r="JM17" s="256">
        <v>416307.69659999997</v>
      </c>
      <c r="JN17" s="253">
        <f t="shared" si="37"/>
        <v>369643.07841899333</v>
      </c>
      <c r="JO17" s="256">
        <f t="shared" si="38"/>
        <v>3532258.2525999998</v>
      </c>
      <c r="JP17" s="256">
        <f t="shared" si="38"/>
        <v>3131447.0034958702</v>
      </c>
      <c r="JQ17" s="280">
        <f t="shared" si="9"/>
        <v>3.9563324728086076</v>
      </c>
      <c r="JR17" s="15"/>
      <c r="JS17" s="22"/>
      <c r="JT17" s="15"/>
      <c r="JU17" s="247">
        <v>12</v>
      </c>
      <c r="JV17" s="231">
        <v>12</v>
      </c>
      <c r="JW17" s="15">
        <f t="shared" si="10"/>
        <v>9</v>
      </c>
      <c r="JX17" s="15">
        <f t="shared" si="39"/>
        <v>9</v>
      </c>
      <c r="JY17" s="281">
        <f t="shared" si="11"/>
        <v>79150249</v>
      </c>
      <c r="JZ17" s="281">
        <f t="shared" si="12"/>
        <v>80675168.367102951</v>
      </c>
      <c r="KA17" s="282">
        <f t="shared" si="40"/>
        <v>1</v>
      </c>
      <c r="KB17" s="282">
        <f t="shared" si="41"/>
        <v>1.0192661348052481</v>
      </c>
      <c r="KC17" s="282">
        <f t="shared" si="42"/>
        <v>1.2287448966343535</v>
      </c>
      <c r="KD17" s="231" t="s">
        <v>254</v>
      </c>
      <c r="KE17" s="231"/>
      <c r="KF17" s="232"/>
      <c r="KG17" s="231"/>
      <c r="KH17" s="247">
        <v>12</v>
      </c>
      <c r="KI17" s="231">
        <v>12</v>
      </c>
      <c r="KJ17" s="346" t="str">
        <f t="shared" si="13"/>
        <v>Q3</v>
      </c>
      <c r="KK17" s="284">
        <f t="shared" si="14"/>
        <v>1.2287448966343535</v>
      </c>
      <c r="KL17" s="270">
        <f t="shared" si="43"/>
        <v>603.27156769221426</v>
      </c>
      <c r="KM17" s="270">
        <f t="shared" si="44"/>
        <v>741.26686008641423</v>
      </c>
      <c r="KN17" s="270">
        <f t="shared" si="15"/>
        <v>8672544</v>
      </c>
      <c r="KO17" s="270">
        <f t="shared" si="16"/>
        <v>8935775.0126468968</v>
      </c>
      <c r="KP17" s="270">
        <f t="shared" si="17"/>
        <v>3792034</v>
      </c>
      <c r="KQ17" s="270">
        <f t="shared" si="18"/>
        <v>3763267.1620221641</v>
      </c>
      <c r="KR17" s="270">
        <v>0</v>
      </c>
      <c r="KS17" s="270">
        <f t="shared" si="45"/>
        <v>179169.62129083066</v>
      </c>
      <c r="KT17" s="270">
        <f t="shared" si="19"/>
        <v>3792637.271567692</v>
      </c>
      <c r="KU17" s="270">
        <f t="shared" si="19"/>
        <v>3764008.4288822506</v>
      </c>
      <c r="KV17" s="235"/>
      <c r="KW17" s="232"/>
      <c r="KX17" s="231"/>
      <c r="KY17" s="285">
        <f t="shared" si="70"/>
        <v>12</v>
      </c>
      <c r="KZ17" s="286">
        <v>11</v>
      </c>
      <c r="LA17" s="287">
        <f t="shared" si="71"/>
        <v>1</v>
      </c>
      <c r="LB17" s="287">
        <f t="shared" si="71"/>
        <v>1.0192661348052481</v>
      </c>
      <c r="LC17" s="288">
        <v>97.871738014620576</v>
      </c>
      <c r="LD17" s="201">
        <f t="shared" si="72"/>
        <v>2179930.8107349128</v>
      </c>
      <c r="LE17" s="288">
        <v>97.871738014620576</v>
      </c>
      <c r="LF17" s="201">
        <f t="shared" si="46"/>
        <v>121739.98849280916</v>
      </c>
      <c r="LG17" s="288">
        <v>97.871738014620576</v>
      </c>
      <c r="LH17" s="201">
        <f t="shared" si="47"/>
        <v>981836.7991278898</v>
      </c>
      <c r="LI17" s="288">
        <v>113.283800212451</v>
      </c>
      <c r="LJ17" s="201">
        <f t="shared" si="48"/>
        <v>944241.46411550196</v>
      </c>
      <c r="LK17" s="288">
        <v>114.530871148214</v>
      </c>
      <c r="LL17" s="201">
        <f t="shared" si="49"/>
        <v>188109.36820758865</v>
      </c>
      <c r="LM17" s="288">
        <v>133.31173389491801</v>
      </c>
      <c r="LN17" s="201">
        <f t="shared" si="50"/>
        <v>88759.18754741711</v>
      </c>
      <c r="LO17" s="288">
        <v>103.218284594742</v>
      </c>
      <c r="LP17" s="201">
        <f t="shared" si="51"/>
        <v>159581.17844074679</v>
      </c>
      <c r="LQ17" s="288">
        <v>109.79963570127499</v>
      </c>
      <c r="LR17" s="289">
        <f t="shared" si="52"/>
        <v>376327.81664751447</v>
      </c>
      <c r="LS17" s="290">
        <f t="shared" si="53"/>
        <v>4065345.3264544653</v>
      </c>
      <c r="LT17" s="290">
        <f t="shared" si="73"/>
        <v>5040526.6133143818</v>
      </c>
      <c r="LU17" s="23"/>
      <c r="LV17" s="244"/>
      <c r="LW17" s="15"/>
      <c r="LX17" s="247">
        <v>12</v>
      </c>
      <c r="LY17" s="291">
        <v>12</v>
      </c>
      <c r="LZ17" s="256">
        <f t="shared" si="20"/>
        <v>4416811.8444999997</v>
      </c>
      <c r="MA17" s="256">
        <f t="shared" si="20"/>
        <v>3792637.271567692</v>
      </c>
      <c r="MB17" s="253">
        <f t="shared" si="21"/>
        <v>3764008.4288822506</v>
      </c>
      <c r="MC17" s="256">
        <f t="shared" si="22"/>
        <v>3532258.2525999998</v>
      </c>
      <c r="MD17" s="256">
        <f t="shared" si="22"/>
        <v>3131447.0034958702</v>
      </c>
      <c r="ME17" s="253">
        <f t="shared" si="54"/>
        <v>3847749.5246264888</v>
      </c>
      <c r="MF17" s="256">
        <f t="shared" si="55"/>
        <v>884553.59189999988</v>
      </c>
      <c r="MG17" s="256">
        <f t="shared" si="55"/>
        <v>661190.26807182189</v>
      </c>
      <c r="MH17" s="256">
        <f t="shared" si="55"/>
        <v>-83741.095744238235</v>
      </c>
      <c r="MI17" s="15"/>
      <c r="MJ17" s="22"/>
      <c r="MK17" s="15"/>
      <c r="ML17" s="15"/>
      <c r="MM17" s="15"/>
      <c r="MN17" s="15"/>
      <c r="MO17" s="15"/>
      <c r="MP17" s="22"/>
      <c r="MQ17" s="15"/>
      <c r="MR17" s="193">
        <f t="shared" si="83"/>
        <v>11</v>
      </c>
      <c r="MS17" s="299" t="s">
        <v>48</v>
      </c>
      <c r="MT17" s="200">
        <f t="shared" si="111"/>
        <v>22476369.306504369</v>
      </c>
      <c r="MU17" s="292">
        <f t="shared" si="112"/>
        <v>1.0350321157832645</v>
      </c>
      <c r="MV17" s="17"/>
      <c r="MW17" s="293">
        <f t="shared" si="113"/>
        <v>22476369.306504369</v>
      </c>
      <c r="MX17" s="292">
        <f t="shared" si="114"/>
        <v>1.0350321157832645</v>
      </c>
      <c r="MY17" s="15"/>
      <c r="MZ17" s="22"/>
      <c r="NA17" s="15"/>
      <c r="NB17" s="193">
        <f t="shared" si="84"/>
        <v>11</v>
      </c>
      <c r="NC17" s="299" t="str">
        <f t="shared" si="58"/>
        <v>Building</v>
      </c>
      <c r="ND17" s="200">
        <v>21138023.768511564</v>
      </c>
      <c r="NE17" s="200">
        <f t="shared" si="115"/>
        <v>22476369.306504369</v>
      </c>
      <c r="NF17" s="200">
        <f t="shared" si="75"/>
        <v>1338345.5379928052</v>
      </c>
      <c r="NG17" s="307">
        <f t="shared" si="76"/>
        <v>6.3314600865691281E-2</v>
      </c>
      <c r="NH17" s="15"/>
      <c r="NI17" s="22"/>
      <c r="NJ17" s="15"/>
    </row>
    <row r="18" spans="1:374" x14ac:dyDescent="0.3">
      <c r="A18" s="17"/>
      <c r="B18" s="177">
        <f t="shared" si="77"/>
        <v>13</v>
      </c>
      <c r="C18" s="295"/>
      <c r="D18" s="17" t="s">
        <v>51</v>
      </c>
      <c r="E18" s="196"/>
      <c r="F18" s="293">
        <f>EE9</f>
        <v>4890028.9389999993</v>
      </c>
      <c r="G18" s="222">
        <f t="shared" si="104"/>
        <v>0.23971939019173699</v>
      </c>
      <c r="H18" s="293">
        <f>EI9</f>
        <v>4913328.9389999993</v>
      </c>
      <c r="I18" s="219">
        <f t="shared" si="105"/>
        <v>0.23988559898607428</v>
      </c>
      <c r="J18" s="201">
        <f t="shared" si="59"/>
        <v>23300</v>
      </c>
      <c r="K18" s="293">
        <f>JL26</f>
        <v>5048265.453023877</v>
      </c>
      <c r="L18" s="219">
        <f t="shared" si="106"/>
        <v>0.23695039916361008</v>
      </c>
      <c r="M18" s="201">
        <f t="shared" si="60"/>
        <v>134936.51402387768</v>
      </c>
      <c r="N18" s="293">
        <f>LP27</f>
        <v>5380406.0659817373</v>
      </c>
      <c r="O18" s="219">
        <f t="shared" si="107"/>
        <v>0.24776657645657316</v>
      </c>
      <c r="P18" s="201">
        <f t="shared" si="61"/>
        <v>332140.61295786034</v>
      </c>
      <c r="Q18" s="293">
        <f t="shared" si="62"/>
        <v>490377.12698173802</v>
      </c>
      <c r="R18" s="220">
        <f t="shared" si="63"/>
        <v>3.3569192122504976E-2</v>
      </c>
      <c r="S18" s="15"/>
      <c r="T18" s="22"/>
      <c r="U18" s="15"/>
      <c r="V18" s="19">
        <f>V16+1</f>
        <v>9</v>
      </c>
      <c r="W18" s="255" t="s">
        <v>173</v>
      </c>
      <c r="X18" s="256">
        <f>SUMPRODUCT($MH$6:$MH$25,IA6:IA25)</f>
        <v>-4083686.6343362532</v>
      </c>
      <c r="Y18" s="256">
        <f>SUMPRODUCT($MH$6:$MH$25,IB6:IB25)</f>
        <v>-4982698.8718722267</v>
      </c>
      <c r="Z18" s="256">
        <f>SUMPRODUCT($MH$6:$MH$25,IC6:IC25)</f>
        <v>-6479696.118438663</v>
      </c>
      <c r="AA18" s="256">
        <f>SUM(X18:Z18)</f>
        <v>-15546081.624647142</v>
      </c>
      <c r="AB18" s="256"/>
      <c r="AC18" s="22"/>
      <c r="AD18" s="15"/>
      <c r="AE18" s="296">
        <f t="shared" si="78"/>
        <v>12</v>
      </c>
      <c r="AF18" s="192" t="s">
        <v>28</v>
      </c>
      <c r="AG18" s="17"/>
      <c r="AH18" s="17"/>
      <c r="AI18" s="17"/>
      <c r="AJ18" s="15"/>
      <c r="AK18" s="374"/>
      <c r="AL18" s="15"/>
      <c r="AM18" s="391">
        <f t="shared" si="117"/>
        <v>13</v>
      </c>
      <c r="AN18" s="392"/>
      <c r="AO18" s="393"/>
      <c r="AP18" s="393" t="s">
        <v>52</v>
      </c>
      <c r="AQ18" s="394"/>
      <c r="AR18" s="395">
        <v>5928822.8260000004</v>
      </c>
      <c r="AS18" s="396">
        <v>0.57815077141840288</v>
      </c>
      <c r="AT18" s="397"/>
      <c r="AU18" s="395">
        <v>3792013.7597000003</v>
      </c>
      <c r="AV18" s="396">
        <v>0.35137968141626907</v>
      </c>
      <c r="AW18" s="398">
        <f t="shared" si="94"/>
        <v>-0.39223521132002692</v>
      </c>
      <c r="AX18" s="397"/>
      <c r="AY18" s="395">
        <v>5238845.7033359464</v>
      </c>
      <c r="AZ18" s="396">
        <v>0.40606900530629209</v>
      </c>
      <c r="BA18" s="398">
        <f t="shared" si="95"/>
        <v>0.15564167987628807</v>
      </c>
      <c r="BB18" s="397"/>
      <c r="BC18" s="395">
        <v>5407089.8699504221</v>
      </c>
      <c r="BD18" s="396">
        <v>0.36767645852816944</v>
      </c>
      <c r="BE18" s="398">
        <f t="shared" si="96"/>
        <v>-9.4546853555502741E-2</v>
      </c>
      <c r="BF18" s="397"/>
      <c r="BG18" s="395">
        <v>7543565.8774000006</v>
      </c>
      <c r="BH18" s="396">
        <v>0.49640433719995791</v>
      </c>
      <c r="BI18" s="398">
        <f t="shared" si="97"/>
        <v>0.3501118325255137</v>
      </c>
      <c r="BJ18" s="397"/>
      <c r="BK18" s="395">
        <v>8178976.4044999983</v>
      </c>
      <c r="BL18" s="396">
        <v>0.48622711326046231</v>
      </c>
      <c r="BM18" s="398">
        <f t="shared" si="98"/>
        <v>-2.050188359936933E-2</v>
      </c>
      <c r="BN18" s="397"/>
      <c r="BO18" s="395">
        <v>9693134.9169999994</v>
      </c>
      <c r="BP18" s="396">
        <v>0.52259989598697731</v>
      </c>
      <c r="BQ18" s="398">
        <f t="shared" si="99"/>
        <v>7.4806158962654967E-2</v>
      </c>
      <c r="BR18" s="397"/>
      <c r="BS18" s="393">
        <v>9228973</v>
      </c>
      <c r="BT18" s="393">
        <v>0.47</v>
      </c>
      <c r="BU18" s="393">
        <f t="shared" si="100"/>
        <v>-0.10065041419045384</v>
      </c>
      <c r="BV18" s="399">
        <v>10423908.153099999</v>
      </c>
      <c r="BW18" s="4">
        <v>0.53850471411588496</v>
      </c>
      <c r="BX18" s="4">
        <f t="shared" si="65"/>
        <v>0.14575471088486158</v>
      </c>
      <c r="BY18" s="399">
        <f t="shared" ref="BY18:BZ20" si="118">F20</f>
        <v>10530651.726950001</v>
      </c>
      <c r="BZ18" s="4">
        <f t="shared" si="118"/>
        <v>0.51623445214666785</v>
      </c>
      <c r="CA18" s="4">
        <f t="shared" si="66"/>
        <v>-4.1355741900570675E-2</v>
      </c>
      <c r="CB18" s="400">
        <f t="shared" si="67"/>
        <v>0.77617919037306038</v>
      </c>
      <c r="CC18" s="307">
        <f t="shared" si="68"/>
        <v>3.9040442352362259E-2</v>
      </c>
      <c r="CD18" s="15"/>
      <c r="CE18" s="22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22"/>
      <c r="CS18" s="15"/>
      <c r="CT18" s="15"/>
      <c r="CU18" s="15"/>
      <c r="CV18" s="15"/>
      <c r="CW18" s="23"/>
      <c r="CX18" s="15"/>
      <c r="CY18" s="15"/>
      <c r="CZ18" s="15"/>
      <c r="DA18" s="15"/>
      <c r="DB18" s="22"/>
      <c r="DC18" s="15"/>
      <c r="DD18" s="15"/>
      <c r="DE18" s="15"/>
      <c r="DF18" s="15"/>
      <c r="DG18" s="23"/>
      <c r="DH18" s="15"/>
      <c r="DI18" s="15"/>
      <c r="DJ18" s="15"/>
      <c r="DK18" s="22"/>
      <c r="DL18" s="15"/>
      <c r="DM18" s="15"/>
      <c r="DN18" s="24"/>
      <c r="DO18" s="16"/>
      <c r="DP18" s="16"/>
      <c r="DQ18" s="16"/>
      <c r="DR18" s="16"/>
      <c r="DS18" s="15"/>
      <c r="DT18" s="15"/>
      <c r="DU18" s="15"/>
      <c r="DV18" s="15"/>
      <c r="DW18" s="15"/>
      <c r="DX18" s="22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319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319"/>
      <c r="FB18" s="15"/>
      <c r="FC18" s="193">
        <f t="shared" si="82"/>
        <v>13</v>
      </c>
      <c r="FD18" s="317"/>
      <c r="FE18" s="318" t="s">
        <v>234</v>
      </c>
      <c r="FF18" s="200">
        <v>41715.982999999993</v>
      </c>
      <c r="FG18" s="200">
        <v>34639.100000000006</v>
      </c>
      <c r="FH18" s="200">
        <v>183720.54</v>
      </c>
      <c r="FI18" s="201">
        <f t="shared" si="29"/>
        <v>260075.62299999999</v>
      </c>
      <c r="FJ18" s="200">
        <v>41715.982999999993</v>
      </c>
      <c r="FK18" s="200">
        <v>34639.100000000006</v>
      </c>
      <c r="FL18" s="200">
        <v>183720.54</v>
      </c>
      <c r="FM18" s="200">
        <v>260075.62300000002</v>
      </c>
      <c r="FN18" s="200">
        <v>260075.62300000002</v>
      </c>
      <c r="FO18" s="23"/>
      <c r="FP18" s="319"/>
      <c r="FQ18" s="15"/>
      <c r="FR18" s="15"/>
      <c r="FS18" s="15"/>
      <c r="FT18" s="15"/>
      <c r="FU18" s="15"/>
      <c r="FV18" s="15"/>
      <c r="FW18" s="15"/>
      <c r="FX18" s="254"/>
      <c r="FY18" s="254"/>
      <c r="FZ18" s="254"/>
      <c r="GA18" s="254"/>
      <c r="GB18" s="15"/>
      <c r="GC18" s="22"/>
      <c r="GD18" s="15"/>
      <c r="GE18" s="15"/>
      <c r="GF18" s="15"/>
      <c r="GG18" s="267"/>
      <c r="GH18" s="267"/>
      <c r="GI18" s="267"/>
      <c r="GJ18" s="267"/>
      <c r="GK18" s="267"/>
      <c r="GL18" s="267"/>
      <c r="GM18" s="267"/>
      <c r="GN18" s="267"/>
      <c r="GO18" s="15"/>
      <c r="GP18" s="22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22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22"/>
      <c r="HQ18" s="15"/>
      <c r="HR18" s="15"/>
      <c r="HS18" s="193">
        <v>13</v>
      </c>
      <c r="HT18" s="216">
        <v>13</v>
      </c>
      <c r="HU18" s="216">
        <v>10</v>
      </c>
      <c r="HV18" s="216">
        <v>10</v>
      </c>
      <c r="HW18" s="217">
        <v>98878021</v>
      </c>
      <c r="HX18" s="217">
        <v>100229098</v>
      </c>
      <c r="HY18" s="219">
        <f t="shared" si="5"/>
        <v>1</v>
      </c>
      <c r="HZ18" s="219">
        <f t="shared" si="6"/>
        <v>1.0136640780866761</v>
      </c>
      <c r="IA18" s="220">
        <v>0</v>
      </c>
      <c r="IB18" s="220">
        <v>1</v>
      </c>
      <c r="IC18" s="220">
        <v>0</v>
      </c>
      <c r="ID18" s="15"/>
      <c r="IE18" s="22"/>
      <c r="IF18" s="15"/>
      <c r="IG18" s="225">
        <v>13</v>
      </c>
      <c r="IH18" s="226">
        <v>13</v>
      </c>
      <c r="II18" s="222">
        <f t="shared" si="7"/>
        <v>1.0136640780866761</v>
      </c>
      <c r="IJ18" s="200">
        <v>33804.699999999997</v>
      </c>
      <c r="IK18" s="201">
        <f t="shared" si="30"/>
        <v>34266.610060496656</v>
      </c>
      <c r="IL18" s="200">
        <v>10916400</v>
      </c>
      <c r="IM18" s="201">
        <v>11045565</v>
      </c>
      <c r="IN18" s="200">
        <v>4906672.7938000001</v>
      </c>
      <c r="IO18" s="201">
        <v>4826072</v>
      </c>
      <c r="IP18" s="200">
        <f t="shared" si="31"/>
        <v>4940477.4938000003</v>
      </c>
      <c r="IQ18" s="200">
        <f t="shared" si="31"/>
        <v>4860338.6100604963</v>
      </c>
      <c r="IR18" s="223"/>
      <c r="IS18" s="224"/>
      <c r="IT18" s="223"/>
      <c r="IU18" s="225">
        <v>13</v>
      </c>
      <c r="IV18" s="226">
        <v>13</v>
      </c>
      <c r="IW18" s="227">
        <f t="shared" si="8"/>
        <v>1</v>
      </c>
      <c r="IX18" s="228">
        <f t="shared" si="8"/>
        <v>1.0136640780866761</v>
      </c>
      <c r="IY18" s="200">
        <v>1701168.4242100669</v>
      </c>
      <c r="IZ18" s="201">
        <f t="shared" si="69"/>
        <v>1724413.3223970612</v>
      </c>
      <c r="JA18" s="200">
        <v>58126.902999999998</v>
      </c>
      <c r="JB18" s="201">
        <f t="shared" si="32"/>
        <v>58921.153541528649</v>
      </c>
      <c r="JC18" s="200">
        <v>618125.98238993331</v>
      </c>
      <c r="JD18" s="201">
        <f t="shared" si="33"/>
        <v>618125.98238993331</v>
      </c>
      <c r="JE18" s="200">
        <v>994305.85</v>
      </c>
      <c r="JF18" s="201">
        <v>879509.35</v>
      </c>
      <c r="JG18" s="200">
        <v>88265.011833333323</v>
      </c>
      <c r="JH18" s="201">
        <f t="shared" si="34"/>
        <v>89471.071847345389</v>
      </c>
      <c r="JI18" s="200">
        <v>37750.169166666667</v>
      </c>
      <c r="JJ18" s="201">
        <f t="shared" si="35"/>
        <v>38265.990425945231</v>
      </c>
      <c r="JK18" s="200">
        <v>258112.7072</v>
      </c>
      <c r="JL18" s="201">
        <f t="shared" si="36"/>
        <v>261639.57938634418</v>
      </c>
      <c r="JM18" s="200">
        <v>526888.75365000009</v>
      </c>
      <c r="JN18" s="201">
        <f t="shared" si="37"/>
        <v>534088.20272286516</v>
      </c>
      <c r="JO18" s="200">
        <f t="shared" si="38"/>
        <v>4282743.8014500001</v>
      </c>
      <c r="JP18" s="200">
        <f t="shared" si="38"/>
        <v>4204434.6527110226</v>
      </c>
      <c r="JQ18" s="229">
        <f t="shared" si="9"/>
        <v>4.1948243939210368</v>
      </c>
      <c r="JR18" s="15"/>
      <c r="JS18" s="22"/>
      <c r="JT18" s="15"/>
      <c r="JU18" s="193">
        <v>13</v>
      </c>
      <c r="JV18" s="216">
        <v>13</v>
      </c>
      <c r="JW18" s="17">
        <f t="shared" si="10"/>
        <v>10</v>
      </c>
      <c r="JX18" s="194">
        <f t="shared" si="39"/>
        <v>10</v>
      </c>
      <c r="JY18" s="199">
        <f t="shared" si="11"/>
        <v>100229098</v>
      </c>
      <c r="JZ18" s="199">
        <f t="shared" si="12"/>
        <v>102160125.31347641</v>
      </c>
      <c r="KA18" s="230">
        <f t="shared" si="40"/>
        <v>1</v>
      </c>
      <c r="KB18" s="230">
        <f t="shared" si="41"/>
        <v>1.0192661348052481</v>
      </c>
      <c r="KC18" s="230">
        <f t="shared" si="42"/>
        <v>1.2299440721471551</v>
      </c>
      <c r="KD18" s="216" t="s">
        <v>254</v>
      </c>
      <c r="KE18" s="231"/>
      <c r="KF18" s="232"/>
      <c r="KG18" s="231"/>
      <c r="KH18" s="193">
        <v>13</v>
      </c>
      <c r="KI18" s="216">
        <v>13</v>
      </c>
      <c r="KJ18" s="233" t="str">
        <f t="shared" si="13"/>
        <v>Q3</v>
      </c>
      <c r="KK18" s="234">
        <f t="shared" si="14"/>
        <v>1.2299440721471551</v>
      </c>
      <c r="KL18" s="200">
        <f t="shared" si="43"/>
        <v>34266.610060496656</v>
      </c>
      <c r="KM18" s="200">
        <f t="shared" si="44"/>
        <v>42146.013916485928</v>
      </c>
      <c r="KN18" s="200">
        <f t="shared" si="15"/>
        <v>11045565</v>
      </c>
      <c r="KO18" s="200">
        <f t="shared" si="16"/>
        <v>11315500.339721447</v>
      </c>
      <c r="KP18" s="200">
        <f t="shared" si="17"/>
        <v>4826072</v>
      </c>
      <c r="KQ18" s="200">
        <f t="shared" si="18"/>
        <v>4765479.2997871852</v>
      </c>
      <c r="KR18" s="200">
        <v>0</v>
      </c>
      <c r="KS18" s="200">
        <f t="shared" si="45"/>
        <v>226885.0667921658</v>
      </c>
      <c r="KT18" s="200">
        <f t="shared" si="19"/>
        <v>4860338.6100604963</v>
      </c>
      <c r="KU18" s="200">
        <f t="shared" si="19"/>
        <v>4807625.3137036711</v>
      </c>
      <c r="KV18" s="235"/>
      <c r="KW18" s="232"/>
      <c r="KX18" s="231"/>
      <c r="KY18" s="276">
        <f t="shared" si="70"/>
        <v>13</v>
      </c>
      <c r="KZ18" s="277">
        <v>12</v>
      </c>
      <c r="LA18" s="321">
        <f t="shared" si="71"/>
        <v>1</v>
      </c>
      <c r="LB18" s="321">
        <f t="shared" si="71"/>
        <v>1.0192661348052481</v>
      </c>
      <c r="LC18" s="322">
        <v>97.871738014620576</v>
      </c>
      <c r="LD18" s="253">
        <f t="shared" si="72"/>
        <v>1541865.9799781665</v>
      </c>
      <c r="LE18" s="322">
        <v>97.871738014620576</v>
      </c>
      <c r="LF18" s="253">
        <f t="shared" si="46"/>
        <v>36812.359591281878</v>
      </c>
      <c r="LG18" s="322">
        <v>97.871738014620576</v>
      </c>
      <c r="LH18" s="253">
        <f t="shared" si="47"/>
        <v>719923.13252855197</v>
      </c>
      <c r="LI18" s="322">
        <v>113.283800212451</v>
      </c>
      <c r="LJ18" s="253">
        <f t="shared" si="48"/>
        <v>940826.6677902072</v>
      </c>
      <c r="LK18" s="322">
        <v>114.530871148214</v>
      </c>
      <c r="LL18" s="253">
        <f t="shared" si="49"/>
        <v>80520.413980696801</v>
      </c>
      <c r="LM18" s="322">
        <v>133.31173389491801</v>
      </c>
      <c r="LN18" s="253">
        <f t="shared" si="50"/>
        <v>47602.878440155961</v>
      </c>
      <c r="LO18" s="322">
        <v>103.218284594742</v>
      </c>
      <c r="LP18" s="253">
        <f t="shared" si="51"/>
        <v>70371.225440290305</v>
      </c>
      <c r="LQ18" s="322">
        <v>109.79963570127499</v>
      </c>
      <c r="LR18" s="253">
        <f t="shared" si="52"/>
        <v>409826.86687713797</v>
      </c>
      <c r="LS18" s="256">
        <f t="shared" si="53"/>
        <v>3131447.0034958702</v>
      </c>
      <c r="LT18" s="256">
        <f t="shared" si="73"/>
        <v>3847749.5246264888</v>
      </c>
      <c r="LU18" s="23"/>
      <c r="LV18" s="244"/>
      <c r="LW18" s="15"/>
      <c r="LX18" s="193">
        <v>13</v>
      </c>
      <c r="LY18" s="245">
        <v>13</v>
      </c>
      <c r="LZ18" s="200">
        <f t="shared" si="20"/>
        <v>4940477.4938000003</v>
      </c>
      <c r="MA18" s="200">
        <f t="shared" si="20"/>
        <v>4860338.6100604963</v>
      </c>
      <c r="MB18" s="201">
        <f t="shared" si="21"/>
        <v>4807625.3137036711</v>
      </c>
      <c r="MC18" s="200">
        <f t="shared" si="22"/>
        <v>4282743.8014500001</v>
      </c>
      <c r="MD18" s="200">
        <f t="shared" si="22"/>
        <v>4204434.6527110226</v>
      </c>
      <c r="ME18" s="201">
        <f t="shared" si="54"/>
        <v>5171219.4778320044</v>
      </c>
      <c r="MF18" s="200">
        <f t="shared" si="55"/>
        <v>657733.69235000014</v>
      </c>
      <c r="MG18" s="200">
        <f t="shared" si="55"/>
        <v>655903.95734947361</v>
      </c>
      <c r="MH18" s="200">
        <f t="shared" si="55"/>
        <v>-363594.16412833333</v>
      </c>
      <c r="MI18" s="15"/>
      <c r="MJ18" s="22"/>
      <c r="MK18" s="15"/>
      <c r="ML18" s="15"/>
      <c r="MM18" s="15"/>
      <c r="MN18" s="15"/>
      <c r="MO18" s="15"/>
      <c r="MP18" s="22"/>
      <c r="MQ18" s="15"/>
      <c r="MR18" s="247">
        <f t="shared" si="83"/>
        <v>12</v>
      </c>
      <c r="MS18" s="257" t="s">
        <v>51</v>
      </c>
      <c r="MT18" s="256">
        <f t="shared" si="111"/>
        <v>5380406.0659817373</v>
      </c>
      <c r="MU18" s="325">
        <f t="shared" si="112"/>
        <v>0.24776657645657316</v>
      </c>
      <c r="MV18" s="15"/>
      <c r="MW18" s="250">
        <f t="shared" si="113"/>
        <v>5380406.0659817373</v>
      </c>
      <c r="MX18" s="325">
        <f t="shared" si="114"/>
        <v>0.24776657645657316</v>
      </c>
      <c r="MY18" s="15"/>
      <c r="MZ18" s="22"/>
      <c r="NA18" s="15"/>
      <c r="NB18" s="247">
        <f t="shared" si="84"/>
        <v>12</v>
      </c>
      <c r="NC18" s="257" t="str">
        <f t="shared" si="58"/>
        <v>Equipment</v>
      </c>
      <c r="ND18" s="256">
        <v>5368188.8173783924</v>
      </c>
      <c r="NE18" s="256">
        <f t="shared" si="115"/>
        <v>5380406.0659817373</v>
      </c>
      <c r="NF18" s="256">
        <f t="shared" si="75"/>
        <v>12217.248603344895</v>
      </c>
      <c r="NG18" s="262">
        <f t="shared" si="76"/>
        <v>2.2758604473438228E-3</v>
      </c>
      <c r="NH18" s="15"/>
      <c r="NI18" s="22"/>
      <c r="NJ18" s="15"/>
    </row>
    <row r="19" spans="1:374" x14ac:dyDescent="0.3">
      <c r="A19" s="15"/>
      <c r="B19" s="131">
        <f t="shared" si="77"/>
        <v>14</v>
      </c>
      <c r="C19" s="248"/>
      <c r="D19" s="15" t="s">
        <v>49</v>
      </c>
      <c r="E19" s="249"/>
      <c r="F19" s="250">
        <f>ER9</f>
        <v>3139795.3899999997</v>
      </c>
      <c r="G19" s="251">
        <f t="shared" si="104"/>
        <v>0.15391930101165135</v>
      </c>
      <c r="H19" s="250">
        <f>EY9</f>
        <v>3012430.9315999998</v>
      </c>
      <c r="I19" s="252">
        <f t="shared" si="105"/>
        <v>0.14707722755849542</v>
      </c>
      <c r="J19" s="253">
        <f t="shared" si="59"/>
        <v>-127364.45839999989</v>
      </c>
      <c r="K19" s="250">
        <f>JH26+JJ26</f>
        <v>3194174.4689449836</v>
      </c>
      <c r="L19" s="252">
        <f t="shared" si="106"/>
        <v>0.14992494401445777</v>
      </c>
      <c r="M19" s="253">
        <f t="shared" si="60"/>
        <v>181743.53734498378</v>
      </c>
      <c r="N19" s="250">
        <f>LL27+LN27</f>
        <v>3628316.6994483173</v>
      </c>
      <c r="O19" s="252">
        <f t="shared" si="107"/>
        <v>0.1670832267858747</v>
      </c>
      <c r="P19" s="253">
        <f t="shared" si="61"/>
        <v>434142.23050333373</v>
      </c>
      <c r="Q19" s="250">
        <f t="shared" si="62"/>
        <v>488521.30944831762</v>
      </c>
      <c r="R19" s="254">
        <f t="shared" si="63"/>
        <v>8.552485417814415E-2</v>
      </c>
      <c r="S19" s="15"/>
      <c r="T19" s="22"/>
      <c r="U19" s="15"/>
      <c r="V19" s="296">
        <f t="shared" si="64"/>
        <v>10</v>
      </c>
      <c r="W19" s="297" t="s">
        <v>182</v>
      </c>
      <c r="X19" s="219">
        <f>X18/N$24*100</f>
        <v>-0.18805291725250861</v>
      </c>
      <c r="Y19" s="219">
        <f>Y18/N$24*100</f>
        <v>-0.22945224316866666</v>
      </c>
      <c r="Z19" s="219">
        <f>Z18/N$24*100</f>
        <v>-0.29838865395219083</v>
      </c>
      <c r="AA19" s="219">
        <f>AA18/N$24*100</f>
        <v>-0.71589381437336608</v>
      </c>
      <c r="AB19" s="252"/>
      <c r="AC19" s="22"/>
      <c r="AD19" s="15"/>
      <c r="AE19" s="19">
        <f t="shared" si="78"/>
        <v>13</v>
      </c>
      <c r="AF19" s="257" t="s">
        <v>76</v>
      </c>
      <c r="AG19" s="25">
        <f>AG15*LB27</f>
        <v>1885217.1730496339</v>
      </c>
      <c r="AH19" s="25">
        <f>AH15*LB27</f>
        <v>105216.03316136447</v>
      </c>
      <c r="AI19" s="25">
        <f>AI15*LA27</f>
        <v>551398.74322437751</v>
      </c>
      <c r="AJ19" s="15"/>
      <c r="AK19" s="374"/>
      <c r="AL19" s="15"/>
      <c r="AM19" s="247">
        <f t="shared" si="117"/>
        <v>14</v>
      </c>
      <c r="AN19" s="16"/>
      <c r="AO19" s="191" t="s">
        <v>58</v>
      </c>
      <c r="AP19" s="15"/>
      <c r="AQ19" s="249"/>
      <c r="AR19" s="259">
        <v>32802383.3928</v>
      </c>
      <c r="AS19" s="260">
        <v>3.1987333437832652</v>
      </c>
      <c r="AT19" s="261"/>
      <c r="AU19" s="259">
        <v>36250313.730549999</v>
      </c>
      <c r="AV19" s="260">
        <v>3.359065788539803</v>
      </c>
      <c r="AW19" s="262">
        <f t="shared" si="94"/>
        <v>5.012372946564736E-2</v>
      </c>
      <c r="AX19" s="261"/>
      <c r="AY19" s="259">
        <v>43223045.707989462</v>
      </c>
      <c r="AZ19" s="260">
        <v>3.3502683932407789</v>
      </c>
      <c r="BA19" s="262">
        <f t="shared" si="95"/>
        <v>-2.6190005950578188E-3</v>
      </c>
      <c r="BB19" s="261"/>
      <c r="BC19" s="259">
        <v>49380961.369565383</v>
      </c>
      <c r="BD19" s="260">
        <v>3.3578537497555252</v>
      </c>
      <c r="BE19" s="262">
        <f t="shared" si="96"/>
        <v>2.2641041326867395E-3</v>
      </c>
      <c r="BF19" s="261"/>
      <c r="BG19" s="259">
        <v>57308507.547660008</v>
      </c>
      <c r="BH19" s="260">
        <v>3.7711862224659241</v>
      </c>
      <c r="BI19" s="262">
        <f t="shared" si="97"/>
        <v>0.12309424516791179</v>
      </c>
      <c r="BJ19" s="261"/>
      <c r="BK19" s="259">
        <v>61753474.575707734</v>
      </c>
      <c r="BL19" s="260">
        <v>3.6711456534132534</v>
      </c>
      <c r="BM19" s="262">
        <f t="shared" si="98"/>
        <v>-2.6527613103989212E-2</v>
      </c>
      <c r="BN19" s="261"/>
      <c r="BO19" s="259">
        <v>74174917.572400004</v>
      </c>
      <c r="BP19" s="260">
        <v>3.9990987993156044</v>
      </c>
      <c r="BQ19" s="262">
        <f t="shared" si="99"/>
        <v>8.9332643502563425E-2</v>
      </c>
      <c r="BR19" s="261"/>
      <c r="BS19" s="15">
        <v>83233170</v>
      </c>
      <c r="BT19" s="15">
        <v>4.24</v>
      </c>
      <c r="BU19" s="15">
        <f t="shared" si="100"/>
        <v>6.0238871999267252E-2</v>
      </c>
      <c r="BV19" s="250">
        <v>91278660.188299984</v>
      </c>
      <c r="BW19" s="263">
        <v>4.7155047883804926</v>
      </c>
      <c r="BX19" s="263">
        <f t="shared" si="65"/>
        <v>0.11214735575011603</v>
      </c>
      <c r="BY19" s="250">
        <f t="shared" si="118"/>
        <v>96836161.677461118</v>
      </c>
      <c r="BZ19" s="263">
        <f t="shared" si="118"/>
        <v>4.7471100714133083</v>
      </c>
      <c r="CA19" s="263">
        <f t="shared" si="66"/>
        <v>6.7024177582630795E-3</v>
      </c>
      <c r="CB19" s="264">
        <f t="shared" si="67"/>
        <v>1.9521074891989798</v>
      </c>
      <c r="CC19" s="401">
        <f t="shared" si="68"/>
        <v>7.4835852487860288E-2</v>
      </c>
      <c r="CD19" s="15"/>
      <c r="CE19" s="22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22"/>
      <c r="CS19" s="15"/>
      <c r="CT19" s="15"/>
      <c r="CU19" s="15"/>
      <c r="CV19" s="15"/>
      <c r="CW19" s="23"/>
      <c r="CX19" s="15"/>
      <c r="CY19" s="15"/>
      <c r="CZ19" s="15"/>
      <c r="DA19" s="15"/>
      <c r="DB19" s="22"/>
      <c r="DC19" s="15"/>
      <c r="DD19" s="15"/>
      <c r="DE19" s="15"/>
      <c r="DF19" s="15"/>
      <c r="DG19" s="23"/>
      <c r="DH19" s="15"/>
      <c r="DI19" s="15"/>
      <c r="DJ19" s="15"/>
      <c r="DK19" s="22"/>
      <c r="DL19" s="15"/>
      <c r="DM19" s="15"/>
      <c r="DN19" s="24"/>
      <c r="DO19" s="16"/>
      <c r="DP19" s="16"/>
      <c r="DQ19" s="16"/>
      <c r="DR19" s="16"/>
      <c r="DS19" s="15"/>
      <c r="DT19" s="15"/>
      <c r="DU19" s="15"/>
      <c r="DV19" s="15"/>
      <c r="DW19" s="15"/>
      <c r="DX19" s="22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319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319"/>
      <c r="FB19" s="15"/>
      <c r="FC19" s="247">
        <f t="shared" si="82"/>
        <v>14</v>
      </c>
      <c r="FD19" s="272"/>
      <c r="FE19" s="273" t="s">
        <v>235</v>
      </c>
      <c r="FF19" s="256">
        <v>73106.802000000011</v>
      </c>
      <c r="FG19" s="256">
        <v>65307.89</v>
      </c>
      <c r="FH19" s="256">
        <v>216741.23000000004</v>
      </c>
      <c r="FI19" s="253">
        <f t="shared" si="29"/>
        <v>355155.92200000008</v>
      </c>
      <c r="FJ19" s="256">
        <v>73106.802000000011</v>
      </c>
      <c r="FK19" s="256">
        <v>65307.89</v>
      </c>
      <c r="FL19" s="256">
        <v>216741.23000000004</v>
      </c>
      <c r="FM19" s="256">
        <v>355155.92200000008</v>
      </c>
      <c r="FN19" s="256">
        <v>355155.92200000008</v>
      </c>
      <c r="FO19" s="23"/>
      <c r="FP19" s="319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22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22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22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22"/>
      <c r="HQ19" s="15"/>
      <c r="HR19" s="15"/>
      <c r="HS19" s="247">
        <v>14</v>
      </c>
      <c r="HT19" s="231">
        <v>14</v>
      </c>
      <c r="HU19" s="231">
        <v>10</v>
      </c>
      <c r="HV19" s="231">
        <v>11</v>
      </c>
      <c r="HW19" s="258">
        <v>123149025</v>
      </c>
      <c r="HX19" s="258">
        <v>133783798</v>
      </c>
      <c r="HY19" s="252">
        <f t="shared" si="5"/>
        <v>1.1000000000000001</v>
      </c>
      <c r="HZ19" s="252">
        <f t="shared" si="6"/>
        <v>1.0863569403005831</v>
      </c>
      <c r="IA19" s="254">
        <v>0</v>
      </c>
      <c r="IB19" s="254">
        <v>0.90909090909090906</v>
      </c>
      <c r="IC19" s="254">
        <v>9.0909090909090912E-2</v>
      </c>
      <c r="ID19" s="15"/>
      <c r="IE19" s="22"/>
      <c r="IF19" s="15"/>
      <c r="IG19" s="276">
        <v>14</v>
      </c>
      <c r="IH19" s="277">
        <v>14</v>
      </c>
      <c r="II19" s="251">
        <f t="shared" si="7"/>
        <v>1.0863569403005831</v>
      </c>
      <c r="IJ19" s="256">
        <v>239.58</v>
      </c>
      <c r="IK19" s="253">
        <f t="shared" si="30"/>
        <v>260.26939575721372</v>
      </c>
      <c r="IL19" s="256">
        <v>13631753</v>
      </c>
      <c r="IM19" s="253">
        <v>14769695</v>
      </c>
      <c r="IN19" s="256">
        <v>6301378.1882000007</v>
      </c>
      <c r="IO19" s="253">
        <v>6597918</v>
      </c>
      <c r="IP19" s="256">
        <f t="shared" si="31"/>
        <v>6301617.7682000007</v>
      </c>
      <c r="IQ19" s="256">
        <f t="shared" si="31"/>
        <v>6598178.2693957575</v>
      </c>
      <c r="IR19" s="223"/>
      <c r="IS19" s="224"/>
      <c r="IT19" s="223"/>
      <c r="IU19" s="276">
        <v>14</v>
      </c>
      <c r="IV19" s="277">
        <v>14</v>
      </c>
      <c r="IW19" s="278">
        <f t="shared" si="8"/>
        <v>1.1000000000000001</v>
      </c>
      <c r="IX19" s="279">
        <f t="shared" si="8"/>
        <v>1.0863569403005831</v>
      </c>
      <c r="IY19" s="256">
        <v>2527716.160136539</v>
      </c>
      <c r="IZ19" s="253">
        <f t="shared" si="69"/>
        <v>2746001.9936742689</v>
      </c>
      <c r="JA19" s="256">
        <v>139622.22700000001</v>
      </c>
      <c r="JB19" s="253">
        <f t="shared" si="32"/>
        <v>151679.57532167347</v>
      </c>
      <c r="JC19" s="256">
        <v>1552338.217974561</v>
      </c>
      <c r="JD19" s="253">
        <f t="shared" si="33"/>
        <v>1707572.0397720172</v>
      </c>
      <c r="JE19" s="256">
        <v>1386091.4</v>
      </c>
      <c r="JF19" s="253">
        <v>1419976.4</v>
      </c>
      <c r="JG19" s="256">
        <v>141481.51600000003</v>
      </c>
      <c r="JH19" s="253">
        <f t="shared" si="34"/>
        <v>153699.42683084801</v>
      </c>
      <c r="JI19" s="256">
        <v>87854.09599999999</v>
      </c>
      <c r="JJ19" s="253">
        <f t="shared" si="35"/>
        <v>95440.906923433678</v>
      </c>
      <c r="JK19" s="256">
        <v>286354.826</v>
      </c>
      <c r="JL19" s="253">
        <f t="shared" si="36"/>
        <v>311083.55261366587</v>
      </c>
      <c r="JM19" s="256">
        <v>653028.30624999991</v>
      </c>
      <c r="JN19" s="253">
        <f t="shared" si="37"/>
        <v>709421.83270742197</v>
      </c>
      <c r="JO19" s="256">
        <f t="shared" si="38"/>
        <v>6774486.7493611006</v>
      </c>
      <c r="JP19" s="256">
        <f t="shared" si="38"/>
        <v>7294875.7278433284</v>
      </c>
      <c r="JQ19" s="280">
        <f t="shared" si="9"/>
        <v>5.4527348131074351</v>
      </c>
      <c r="JR19" s="15"/>
      <c r="JS19" s="22"/>
      <c r="JT19" s="15"/>
      <c r="JU19" s="247">
        <v>14</v>
      </c>
      <c r="JV19" s="231">
        <v>14</v>
      </c>
      <c r="JW19" s="15">
        <f t="shared" si="10"/>
        <v>11</v>
      </c>
      <c r="JX19" s="16">
        <f>JW19</f>
        <v>11</v>
      </c>
      <c r="JY19" s="281">
        <f t="shared" si="11"/>
        <v>133783798</v>
      </c>
      <c r="JZ19" s="281">
        <f t="shared" si="12"/>
        <v>136361294.68702608</v>
      </c>
      <c r="KA19" s="282">
        <f t="shared" si="40"/>
        <v>1</v>
      </c>
      <c r="KB19" s="282">
        <f t="shared" si="41"/>
        <v>1.0192661348052481</v>
      </c>
      <c r="KC19" s="282">
        <f t="shared" si="42"/>
        <v>1.2418119737161974</v>
      </c>
      <c r="KD19" s="231" t="s">
        <v>254</v>
      </c>
      <c r="KE19" s="231"/>
      <c r="KF19" s="232"/>
      <c r="KG19" s="231"/>
      <c r="KH19" s="247">
        <v>14</v>
      </c>
      <c r="KI19" s="231">
        <v>14</v>
      </c>
      <c r="KJ19" s="346" t="str">
        <f t="shared" si="13"/>
        <v>Q3</v>
      </c>
      <c r="KK19" s="284">
        <f t="shared" si="14"/>
        <v>1.2418119737161974</v>
      </c>
      <c r="KL19" s="270">
        <f t="shared" si="43"/>
        <v>260.26939575721372</v>
      </c>
      <c r="KM19" s="270">
        <f t="shared" si="44"/>
        <v>323.20565204318768</v>
      </c>
      <c r="KN19" s="270">
        <f t="shared" si="15"/>
        <v>14769695</v>
      </c>
      <c r="KO19" s="270">
        <f t="shared" si="16"/>
        <v>15103703.833773157</v>
      </c>
      <c r="KP19" s="270">
        <f t="shared" si="17"/>
        <v>6597918</v>
      </c>
      <c r="KQ19" s="270">
        <f t="shared" si="18"/>
        <v>6360866.5820369869</v>
      </c>
      <c r="KR19" s="270">
        <v>0</v>
      </c>
      <c r="KS19" s="270">
        <f t="shared" si="45"/>
        <v>302841.65527399653</v>
      </c>
      <c r="KT19" s="270">
        <f t="shared" si="19"/>
        <v>6598178.2693957575</v>
      </c>
      <c r="KU19" s="270">
        <f t="shared" si="19"/>
        <v>6361189.7876890302</v>
      </c>
      <c r="KV19" s="235"/>
      <c r="KW19" s="232"/>
      <c r="KX19" s="231"/>
      <c r="KY19" s="285">
        <f t="shared" si="70"/>
        <v>14</v>
      </c>
      <c r="KZ19" s="286">
        <v>13</v>
      </c>
      <c r="LA19" s="287">
        <f t="shared" si="71"/>
        <v>1</v>
      </c>
      <c r="LB19" s="287">
        <f t="shared" si="71"/>
        <v>1.0192661348052481</v>
      </c>
      <c r="LC19" s="288">
        <v>97.871738014620576</v>
      </c>
      <c r="LD19" s="201">
        <f t="shared" si="72"/>
        <v>2287400.3686378403</v>
      </c>
      <c r="LE19" s="288">
        <v>97.871738014620576</v>
      </c>
      <c r="LF19" s="201">
        <f t="shared" si="46"/>
        <v>78157.7517297944</v>
      </c>
      <c r="LG19" s="288">
        <v>97.871738014620576</v>
      </c>
      <c r="LH19" s="201">
        <f t="shared" si="47"/>
        <v>804433.63585542946</v>
      </c>
      <c r="LI19" s="288">
        <v>113.283800212451</v>
      </c>
      <c r="LJ19" s="201">
        <f t="shared" si="48"/>
        <v>984897.12613705988</v>
      </c>
      <c r="LK19" s="288">
        <v>114.530871148214</v>
      </c>
      <c r="LL19" s="201">
        <f t="shared" si="49"/>
        <v>100005.37700259067</v>
      </c>
      <c r="LM19" s="288">
        <v>133.31173389491801</v>
      </c>
      <c r="LN19" s="201">
        <f t="shared" si="50"/>
        <v>45202.231664182305</v>
      </c>
      <c r="LO19" s="288">
        <v>103.218284594742</v>
      </c>
      <c r="LP19" s="201">
        <f t="shared" si="51"/>
        <v>278974.21536281647</v>
      </c>
      <c r="LQ19" s="288">
        <v>109.79963570127499</v>
      </c>
      <c r="LR19" s="289">
        <f t="shared" si="52"/>
        <v>592148.77144229156</v>
      </c>
      <c r="LS19" s="290">
        <f t="shared" si="53"/>
        <v>4204434.6527110226</v>
      </c>
      <c r="LT19" s="290">
        <f t="shared" si="73"/>
        <v>5171219.4778320044</v>
      </c>
      <c r="LU19" s="23"/>
      <c r="LV19" s="244"/>
      <c r="LW19" s="15"/>
      <c r="LX19" s="247">
        <v>14</v>
      </c>
      <c r="LY19" s="291">
        <v>14</v>
      </c>
      <c r="LZ19" s="256">
        <f t="shared" si="20"/>
        <v>6301617.7682000007</v>
      </c>
      <c r="MA19" s="256">
        <f t="shared" si="20"/>
        <v>6598178.2693957575</v>
      </c>
      <c r="MB19" s="253">
        <f t="shared" si="21"/>
        <v>6361189.7876890302</v>
      </c>
      <c r="MC19" s="256">
        <f t="shared" si="22"/>
        <v>6774486.7493611006</v>
      </c>
      <c r="MD19" s="256">
        <f t="shared" si="22"/>
        <v>7294875.7278433284</v>
      </c>
      <c r="ME19" s="253">
        <f t="shared" si="54"/>
        <v>9058864.0256075058</v>
      </c>
      <c r="MF19" s="256">
        <f t="shared" si="55"/>
        <v>-472868.98116109986</v>
      </c>
      <c r="MG19" s="256">
        <f t="shared" si="55"/>
        <v>-696697.45844757091</v>
      </c>
      <c r="MH19" s="256">
        <f t="shared" si="55"/>
        <v>-2697674.2379184756</v>
      </c>
      <c r="MI19" s="15"/>
      <c r="MJ19" s="22"/>
      <c r="MK19" s="15"/>
      <c r="ML19" s="15"/>
      <c r="MM19" s="15"/>
      <c r="MN19" s="15"/>
      <c r="MO19" s="15"/>
      <c r="MP19" s="22"/>
      <c r="MQ19" s="15"/>
      <c r="MR19" s="193">
        <f t="shared" si="83"/>
        <v>13</v>
      </c>
      <c r="MS19" s="299" t="s">
        <v>49</v>
      </c>
      <c r="MT19" s="200">
        <f t="shared" si="111"/>
        <v>3628316.6994483173</v>
      </c>
      <c r="MU19" s="292">
        <f t="shared" si="112"/>
        <v>0.1670832267858747</v>
      </c>
      <c r="MV19" s="17"/>
      <c r="MW19" s="293">
        <f t="shared" si="113"/>
        <v>3628316.6994483173</v>
      </c>
      <c r="MX19" s="292">
        <f t="shared" si="114"/>
        <v>0.1670832267858747</v>
      </c>
      <c r="MY19" s="15"/>
      <c r="MZ19" s="22"/>
      <c r="NA19" s="15"/>
      <c r="NB19" s="193">
        <f t="shared" si="84"/>
        <v>13</v>
      </c>
      <c r="NC19" s="299" t="str">
        <f t="shared" si="58"/>
        <v>Vehicle</v>
      </c>
      <c r="ND19" s="200">
        <v>2916993.0313242013</v>
      </c>
      <c r="NE19" s="200">
        <f t="shared" si="115"/>
        <v>3628316.6994483173</v>
      </c>
      <c r="NF19" s="200">
        <f t="shared" si="75"/>
        <v>711323.66812411603</v>
      </c>
      <c r="NG19" s="307">
        <f t="shared" si="76"/>
        <v>0.24385511397715023</v>
      </c>
      <c r="NH19" s="15"/>
      <c r="NI19" s="22"/>
      <c r="NJ19" s="15"/>
    </row>
    <row r="20" spans="1:374" x14ac:dyDescent="0.3">
      <c r="A20" s="17"/>
      <c r="B20" s="177">
        <f t="shared" si="77"/>
        <v>15</v>
      </c>
      <c r="C20" s="295"/>
      <c r="D20" s="194" t="s">
        <v>52</v>
      </c>
      <c r="E20" s="196"/>
      <c r="F20" s="293">
        <f>FI36</f>
        <v>10530651.726950001</v>
      </c>
      <c r="G20" s="222">
        <f t="shared" si="104"/>
        <v>0.51623445214666785</v>
      </c>
      <c r="H20" s="293">
        <f>FN36</f>
        <v>9827661.2010500003</v>
      </c>
      <c r="I20" s="219">
        <f t="shared" si="105"/>
        <v>0.47982018365045637</v>
      </c>
      <c r="J20" s="201">
        <f t="shared" si="59"/>
        <v>-702990.52590000071</v>
      </c>
      <c r="K20" s="293">
        <f>JN26</f>
        <v>10248015.626367219</v>
      </c>
      <c r="L20" s="219">
        <f t="shared" si="106"/>
        <v>0.48101103555244062</v>
      </c>
      <c r="M20" s="201">
        <f t="shared" si="60"/>
        <v>420354.42531721853</v>
      </c>
      <c r="N20" s="293">
        <f>LR27</f>
        <v>11358056.632340223</v>
      </c>
      <c r="O20" s="219">
        <f t="shared" si="107"/>
        <v>0.52303613751155176</v>
      </c>
      <c r="P20" s="201">
        <f t="shared" si="61"/>
        <v>1110041.0059730038</v>
      </c>
      <c r="Q20" s="293">
        <f t="shared" si="62"/>
        <v>827404.90539022163</v>
      </c>
      <c r="R20" s="220">
        <f t="shared" si="63"/>
        <v>1.3175574269792101E-2</v>
      </c>
      <c r="S20" s="15"/>
      <c r="T20" s="22"/>
      <c r="U20" s="15"/>
      <c r="V20" s="19">
        <f t="shared" si="64"/>
        <v>11</v>
      </c>
      <c r="W20" s="373" t="s">
        <v>131</v>
      </c>
      <c r="X20" s="256">
        <f>X18-X14</f>
        <v>-2733336.3018209906</v>
      </c>
      <c r="Y20" s="256">
        <f t="shared" ref="Y20:AA20" si="119">Y18-Y14</f>
        <v>-6843821.4325293303</v>
      </c>
      <c r="Z20" s="256">
        <f t="shared" si="119"/>
        <v>-15787250.66457702</v>
      </c>
      <c r="AA20" s="256">
        <f t="shared" si="119"/>
        <v>-25364408.398927338</v>
      </c>
      <c r="AB20" s="256"/>
      <c r="AC20" s="22"/>
      <c r="AD20" s="15"/>
      <c r="AE20" s="296">
        <f t="shared" si="78"/>
        <v>14</v>
      </c>
      <c r="AF20" s="299" t="s">
        <v>183</v>
      </c>
      <c r="AG20" s="300">
        <f>AG19*3600/$N$24</f>
        <v>3.1252988655797784</v>
      </c>
      <c r="AH20" s="300">
        <f>AH19*3600/$N$24</f>
        <v>0.17442634927204712</v>
      </c>
      <c r="AI20" s="300">
        <f>AI19*3600/$N$24</f>
        <v>0.91410469378102366</v>
      </c>
      <c r="AJ20" s="15"/>
      <c r="AK20" s="374"/>
      <c r="AL20" s="15"/>
      <c r="AM20" s="193">
        <f t="shared" si="117"/>
        <v>15</v>
      </c>
      <c r="AN20" s="194"/>
      <c r="AO20" s="192" t="s">
        <v>236</v>
      </c>
      <c r="AP20" s="17"/>
      <c r="AQ20" s="196"/>
      <c r="AR20" s="302">
        <v>8347158.8556000106</v>
      </c>
      <c r="AS20" s="303">
        <v>0.81397546749984451</v>
      </c>
      <c r="AT20" s="304"/>
      <c r="AU20" s="302">
        <v>7285795.8646500036</v>
      </c>
      <c r="AV20" s="303">
        <v>0.67512429859622292</v>
      </c>
      <c r="AW20" s="294">
        <f t="shared" si="94"/>
        <v>-0.17058397267193814</v>
      </c>
      <c r="AX20" s="304"/>
      <c r="AY20" s="302">
        <v>9252422.5520105362</v>
      </c>
      <c r="AZ20" s="303">
        <v>0.71716600089519644</v>
      </c>
      <c r="BA20" s="294">
        <f t="shared" si="95"/>
        <v>6.2272536163178183E-2</v>
      </c>
      <c r="BB20" s="304"/>
      <c r="BC20" s="302">
        <v>10915527.954034619</v>
      </c>
      <c r="BD20" s="303">
        <v>0.74224448966694945</v>
      </c>
      <c r="BE20" s="294">
        <f t="shared" si="96"/>
        <v>3.4968875742086292E-2</v>
      </c>
      <c r="BF20" s="304"/>
      <c r="BG20" s="302">
        <v>3838414.9907733351</v>
      </c>
      <c r="BH20" s="303">
        <v>0.25258689065096962</v>
      </c>
      <c r="BI20" s="294">
        <f t="shared" si="97"/>
        <v>-0.65969853038005422</v>
      </c>
      <c r="BJ20" s="304"/>
      <c r="BK20" s="302">
        <v>5658223.4029922634</v>
      </c>
      <c r="BL20" s="303">
        <v>0.33637236438364621</v>
      </c>
      <c r="BM20" s="294">
        <f t="shared" si="98"/>
        <v>0.33170951000958038</v>
      </c>
      <c r="BN20" s="304"/>
      <c r="BO20" s="302">
        <v>8558427.9676000625</v>
      </c>
      <c r="BP20" s="303">
        <v>0.46142281150297859</v>
      </c>
      <c r="BQ20" s="294">
        <f t="shared" si="99"/>
        <v>0.37176195300249848</v>
      </c>
      <c r="BR20" s="304"/>
      <c r="BS20" s="17">
        <v>12790093</v>
      </c>
      <c r="BT20" s="17">
        <v>0.65</v>
      </c>
      <c r="BU20" s="17">
        <f t="shared" si="100"/>
        <v>0.40868631501501773</v>
      </c>
      <c r="BV20" s="293">
        <v>16992816.141500026</v>
      </c>
      <c r="BW20" s="305">
        <v>0.87785804171546822</v>
      </c>
      <c r="BX20" s="305">
        <f t="shared" si="65"/>
        <v>0.35055083340841264</v>
      </c>
      <c r="BY20" s="293">
        <f t="shared" si="118"/>
        <v>13569776.854138836</v>
      </c>
      <c r="BZ20" s="305">
        <f t="shared" si="118"/>
        <v>0.66521868747413349</v>
      </c>
      <c r="CA20" s="305">
        <f t="shared" si="66"/>
        <v>-0.24222521653478857</v>
      </c>
      <c r="CB20" s="306">
        <f t="shared" si="67"/>
        <v>0.62567612392269645</v>
      </c>
      <c r="CC20" s="307">
        <f t="shared" si="68"/>
        <v>3.2925348024720469E-2</v>
      </c>
      <c r="CD20" s="15"/>
      <c r="CE20" s="22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22"/>
      <c r="CS20" s="15"/>
      <c r="CT20" s="15"/>
      <c r="CU20" s="15"/>
      <c r="CV20" s="15"/>
      <c r="CW20" s="23"/>
      <c r="CX20" s="15"/>
      <c r="CY20" s="15"/>
      <c r="CZ20" s="15"/>
      <c r="DA20" s="15"/>
      <c r="DB20" s="22"/>
      <c r="DC20" s="15"/>
      <c r="DD20" s="15"/>
      <c r="DE20" s="15"/>
      <c r="DF20" s="15"/>
      <c r="DG20" s="23"/>
      <c r="DH20" s="15"/>
      <c r="DI20" s="15"/>
      <c r="DJ20" s="15"/>
      <c r="DK20" s="22"/>
      <c r="DL20" s="15"/>
      <c r="DM20" s="15"/>
      <c r="DN20" s="24"/>
      <c r="DO20" s="16"/>
      <c r="DP20" s="16"/>
      <c r="DQ20" s="16"/>
      <c r="DR20" s="16"/>
      <c r="DS20" s="15"/>
      <c r="DT20" s="15"/>
      <c r="DU20" s="15"/>
      <c r="DV20" s="15"/>
      <c r="DW20" s="15"/>
      <c r="DX20" s="22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319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319"/>
      <c r="FB20" s="15"/>
      <c r="FC20" s="391">
        <f t="shared" si="82"/>
        <v>15</v>
      </c>
      <c r="FD20" s="403"/>
      <c r="FE20" s="404" t="s">
        <v>237</v>
      </c>
      <c r="FF20" s="405">
        <f>SUM(FF7:FF19)</f>
        <v>1183683.3563999997</v>
      </c>
      <c r="FG20" s="405">
        <f>SUM(FG7:FG19)</f>
        <v>1834203.6</v>
      </c>
      <c r="FH20" s="405">
        <f>SUM(FH7:FH19)</f>
        <v>3698722.3600000003</v>
      </c>
      <c r="FI20" s="406">
        <f t="shared" si="29"/>
        <v>6716609.3164000008</v>
      </c>
      <c r="FJ20" s="405">
        <v>1150487.4663999998</v>
      </c>
      <c r="FK20" s="405">
        <v>1654714.22</v>
      </c>
      <c r="FL20" s="405">
        <v>3662375.0000000005</v>
      </c>
      <c r="FM20" s="405">
        <v>6467576.6864000009</v>
      </c>
      <c r="FN20" s="405">
        <v>6467576.6864000009</v>
      </c>
      <c r="FO20" s="23"/>
      <c r="FP20" s="319"/>
      <c r="FQ20" s="15"/>
      <c r="FR20" s="15"/>
      <c r="FS20" s="15"/>
      <c r="FT20" s="15"/>
      <c r="FU20" s="15"/>
      <c r="FV20" s="15"/>
      <c r="FW20" s="15"/>
      <c r="FX20" s="267"/>
      <c r="FY20" s="267"/>
      <c r="FZ20" s="267"/>
      <c r="GA20" s="267"/>
      <c r="GB20" s="15"/>
      <c r="GC20" s="22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22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22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22"/>
      <c r="HQ20" s="15"/>
      <c r="HR20" s="15"/>
      <c r="HS20" s="193">
        <v>15</v>
      </c>
      <c r="HT20" s="216">
        <v>15</v>
      </c>
      <c r="HU20" s="216">
        <v>10</v>
      </c>
      <c r="HV20" s="216">
        <v>12</v>
      </c>
      <c r="HW20" s="217">
        <v>151727988</v>
      </c>
      <c r="HX20" s="217">
        <v>180252289</v>
      </c>
      <c r="HY20" s="219">
        <f t="shared" si="5"/>
        <v>1.2</v>
      </c>
      <c r="HZ20" s="219">
        <f t="shared" si="6"/>
        <v>1.1879963042810533</v>
      </c>
      <c r="IA20" s="220">
        <v>0</v>
      </c>
      <c r="IB20" s="220">
        <v>0.75</v>
      </c>
      <c r="IC20" s="220">
        <v>0.25</v>
      </c>
      <c r="ID20" s="15"/>
      <c r="IE20" s="22"/>
      <c r="IF20" s="15"/>
      <c r="IG20" s="225">
        <v>15</v>
      </c>
      <c r="IH20" s="226">
        <v>15</v>
      </c>
      <c r="II20" s="222">
        <f t="shared" si="7"/>
        <v>1.1879963042810533</v>
      </c>
      <c r="IJ20" s="200">
        <v>31102.639999999999</v>
      </c>
      <c r="IK20" s="201">
        <f>II20*IJ20</f>
        <v>36949.82137338406</v>
      </c>
      <c r="IL20" s="200">
        <v>16792208</v>
      </c>
      <c r="IM20" s="201">
        <v>20028626</v>
      </c>
      <c r="IN20" s="200">
        <v>7803198.2625999991</v>
      </c>
      <c r="IO20" s="201">
        <v>8910157</v>
      </c>
      <c r="IP20" s="200">
        <f t="shared" si="31"/>
        <v>7834300.9025999987</v>
      </c>
      <c r="IQ20" s="200">
        <f t="shared" si="31"/>
        <v>8947106.8213733844</v>
      </c>
      <c r="IR20" s="223"/>
      <c r="IS20" s="224"/>
      <c r="IT20" s="223"/>
      <c r="IU20" s="225">
        <v>15</v>
      </c>
      <c r="IV20" s="226">
        <v>15</v>
      </c>
      <c r="IW20" s="227">
        <f t="shared" si="8"/>
        <v>1.2</v>
      </c>
      <c r="IX20" s="228">
        <f t="shared" si="8"/>
        <v>1.1879963042810533</v>
      </c>
      <c r="IY20" s="200">
        <v>2574670.1021487694</v>
      </c>
      <c r="IZ20" s="201">
        <f t="shared" si="69"/>
        <v>3058698.56609566</v>
      </c>
      <c r="JA20" s="200">
        <v>129681.572</v>
      </c>
      <c r="JB20" s="201">
        <f t="shared" si="32"/>
        <v>154061.22826935732</v>
      </c>
      <c r="JC20" s="200">
        <v>1151415.5858512304</v>
      </c>
      <c r="JD20" s="201">
        <f t="shared" si="33"/>
        <v>1381698.7030214765</v>
      </c>
      <c r="JE20" s="200">
        <v>1327303.45</v>
      </c>
      <c r="JF20" s="201">
        <v>1558383.45</v>
      </c>
      <c r="JG20" s="200">
        <v>106707.42000000001</v>
      </c>
      <c r="JH20" s="201">
        <f t="shared" si="34"/>
        <v>126768.02059936617</v>
      </c>
      <c r="JI20" s="200">
        <v>49485.779999999992</v>
      </c>
      <c r="JJ20" s="201">
        <f t="shared" si="35"/>
        <v>58788.92375446525</v>
      </c>
      <c r="JK20" s="200">
        <v>311780.95</v>
      </c>
      <c r="JL20" s="201">
        <f t="shared" si="36"/>
        <v>370394.6163452359</v>
      </c>
      <c r="JM20" s="200">
        <v>578244.05220000003</v>
      </c>
      <c r="JN20" s="201">
        <f t="shared" si="37"/>
        <v>686951.7969861005</v>
      </c>
      <c r="JO20" s="200">
        <f t="shared" si="38"/>
        <v>6229288.9122000001</v>
      </c>
      <c r="JP20" s="200">
        <f t="shared" si="38"/>
        <v>7395745.3050716612</v>
      </c>
      <c r="JQ20" s="229">
        <f t="shared" si="9"/>
        <v>4.1029966088650678</v>
      </c>
      <c r="JR20" s="15"/>
      <c r="JS20" s="22"/>
      <c r="JT20" s="15"/>
      <c r="JU20" s="193">
        <v>15</v>
      </c>
      <c r="JV20" s="216">
        <v>15</v>
      </c>
      <c r="JW20" s="17">
        <f t="shared" si="10"/>
        <v>12</v>
      </c>
      <c r="JX20" s="194">
        <f>JW20</f>
        <v>12</v>
      </c>
      <c r="JY20" s="199">
        <f t="shared" si="11"/>
        <v>180252289</v>
      </c>
      <c r="JZ20" s="199">
        <f t="shared" si="12"/>
        <v>183725053.89882854</v>
      </c>
      <c r="KA20" s="230">
        <f t="shared" si="40"/>
        <v>1</v>
      </c>
      <c r="KB20" s="230">
        <f t="shared" si="41"/>
        <v>1.0192661348052481</v>
      </c>
      <c r="KC20" s="230">
        <f t="shared" si="42"/>
        <v>1.2402586212116764</v>
      </c>
      <c r="KD20" s="216" t="s">
        <v>254</v>
      </c>
      <c r="KE20" s="231"/>
      <c r="KF20" s="232"/>
      <c r="KG20" s="231"/>
      <c r="KH20" s="193">
        <v>15</v>
      </c>
      <c r="KI20" s="216">
        <v>15</v>
      </c>
      <c r="KJ20" s="233" t="str">
        <f t="shared" si="13"/>
        <v>Q3</v>
      </c>
      <c r="KK20" s="234">
        <f t="shared" si="14"/>
        <v>1.2402586212116764</v>
      </c>
      <c r="KL20" s="200">
        <f t="shared" si="43"/>
        <v>36949.82137338406</v>
      </c>
      <c r="KM20" s="200">
        <f t="shared" si="44"/>
        <v>45827.334510571047</v>
      </c>
      <c r="KN20" s="200">
        <f t="shared" si="15"/>
        <v>20028626</v>
      </c>
      <c r="KO20" s="200">
        <f t="shared" si="16"/>
        <v>20349827.326741666</v>
      </c>
      <c r="KP20" s="200">
        <f t="shared" si="17"/>
        <v>8910157</v>
      </c>
      <c r="KQ20" s="200">
        <f t="shared" si="18"/>
        <v>8570251.2454891838</v>
      </c>
      <c r="KR20" s="200">
        <v>0</v>
      </c>
      <c r="KS20" s="200">
        <f t="shared" si="45"/>
        <v>408030.736036413</v>
      </c>
      <c r="KT20" s="200">
        <f t="shared" si="19"/>
        <v>8947106.8213733844</v>
      </c>
      <c r="KU20" s="200">
        <f t="shared" si="19"/>
        <v>8616078.5799997542</v>
      </c>
      <c r="KV20" s="235"/>
      <c r="KW20" s="232"/>
      <c r="KX20" s="231"/>
      <c r="KY20" s="276">
        <f t="shared" si="70"/>
        <v>15</v>
      </c>
      <c r="KZ20" s="277">
        <v>14</v>
      </c>
      <c r="LA20" s="321">
        <f t="shared" si="71"/>
        <v>1</v>
      </c>
      <c r="LB20" s="321">
        <f t="shared" si="71"/>
        <v>1.0192661348052481</v>
      </c>
      <c r="LC20" s="322">
        <v>97.871738014620576</v>
      </c>
      <c r="LD20" s="253">
        <f t="shared" si="72"/>
        <v>3642517.6557319965</v>
      </c>
      <c r="LE20" s="322">
        <v>97.871738014620576</v>
      </c>
      <c r="LF20" s="253">
        <f t="shared" si="46"/>
        <v>201199.97450688813</v>
      </c>
      <c r="LG20" s="322">
        <v>97.871738014620576</v>
      </c>
      <c r="LH20" s="253">
        <f t="shared" si="47"/>
        <v>2222246.6351080313</v>
      </c>
      <c r="LI20" s="322">
        <v>113.283800212451</v>
      </c>
      <c r="LJ20" s="253">
        <f t="shared" si="48"/>
        <v>1590125.9896127859</v>
      </c>
      <c r="LK20" s="322">
        <v>114.530871148214</v>
      </c>
      <c r="LL20" s="253">
        <f t="shared" si="49"/>
        <v>171795.96497431598</v>
      </c>
      <c r="LM20" s="322">
        <v>133.31173389491801</v>
      </c>
      <c r="LN20" s="253">
        <f t="shared" si="50"/>
        <v>112740.89438091798</v>
      </c>
      <c r="LO20" s="322">
        <v>103.218284594742</v>
      </c>
      <c r="LP20" s="253">
        <f t="shared" si="51"/>
        <v>331694.04340971983</v>
      </c>
      <c r="LQ20" s="322">
        <v>109.79963570127499</v>
      </c>
      <c r="LR20" s="253">
        <f t="shared" si="52"/>
        <v>786542.86788284895</v>
      </c>
      <c r="LS20" s="256">
        <f t="shared" si="53"/>
        <v>7294875.7278433284</v>
      </c>
      <c r="LT20" s="256">
        <f t="shared" si="73"/>
        <v>9058864.0256075058</v>
      </c>
      <c r="LU20" s="23"/>
      <c r="LV20" s="244"/>
      <c r="LW20" s="15"/>
      <c r="LX20" s="193">
        <v>15</v>
      </c>
      <c r="LY20" s="245">
        <v>15</v>
      </c>
      <c r="LZ20" s="200">
        <f t="shared" si="20"/>
        <v>7834300.9025999987</v>
      </c>
      <c r="MA20" s="200">
        <f t="shared" si="20"/>
        <v>8947106.8213733844</v>
      </c>
      <c r="MB20" s="201">
        <f t="shared" si="21"/>
        <v>8616078.5799997542</v>
      </c>
      <c r="MC20" s="200">
        <f t="shared" si="22"/>
        <v>6229288.9122000001</v>
      </c>
      <c r="MD20" s="200">
        <f t="shared" si="22"/>
        <v>7395745.3050716612</v>
      </c>
      <c r="ME20" s="201">
        <f t="shared" si="54"/>
        <v>9172636.8749009073</v>
      </c>
      <c r="MF20" s="200">
        <f t="shared" si="55"/>
        <v>1605011.9903999986</v>
      </c>
      <c r="MG20" s="200">
        <f t="shared" si="55"/>
        <v>1551361.5163017232</v>
      </c>
      <c r="MH20" s="200">
        <f t="shared" si="55"/>
        <v>-556558.29490115307</v>
      </c>
      <c r="MI20" s="15"/>
      <c r="MJ20" s="22"/>
      <c r="MK20" s="15"/>
      <c r="ML20" s="15"/>
      <c r="MM20" s="15"/>
      <c r="MN20" s="15"/>
      <c r="MO20" s="15"/>
      <c r="MP20" s="22"/>
      <c r="MQ20" s="15"/>
      <c r="MR20" s="355">
        <f t="shared" si="83"/>
        <v>14</v>
      </c>
      <c r="MS20" s="327" t="s">
        <v>52</v>
      </c>
      <c r="MT20" s="382">
        <f t="shared" si="111"/>
        <v>11358056.632340223</v>
      </c>
      <c r="MU20" s="383">
        <f t="shared" si="112"/>
        <v>0.52303613751155176</v>
      </c>
      <c r="MV20" s="362"/>
      <c r="MW20" s="363">
        <f t="shared" si="113"/>
        <v>11358056.632340223</v>
      </c>
      <c r="MX20" s="383">
        <f t="shared" si="114"/>
        <v>0.52303613751155176</v>
      </c>
      <c r="MY20" s="15"/>
      <c r="MZ20" s="22"/>
      <c r="NA20" s="15"/>
      <c r="NB20" s="355">
        <f t="shared" si="84"/>
        <v>14</v>
      </c>
      <c r="NC20" s="327" t="str">
        <f t="shared" si="58"/>
        <v>Overhead</v>
      </c>
      <c r="ND20" s="382">
        <v>11689158.215298433</v>
      </c>
      <c r="NE20" s="382">
        <f t="shared" si="115"/>
        <v>11358056.632340223</v>
      </c>
      <c r="NF20" s="382">
        <f t="shared" si="75"/>
        <v>-331101.58295821026</v>
      </c>
      <c r="NG20" s="384">
        <f t="shared" si="76"/>
        <v>-2.8325528396465204E-2</v>
      </c>
      <c r="NH20" s="15"/>
      <c r="NI20" s="22"/>
      <c r="NJ20" s="15"/>
    </row>
    <row r="21" spans="1:374" ht="17.25" thickBot="1" x14ac:dyDescent="0.35">
      <c r="A21" s="15"/>
      <c r="B21" s="131">
        <f t="shared" si="77"/>
        <v>16</v>
      </c>
      <c r="C21" s="10" t="s">
        <v>238</v>
      </c>
      <c r="D21" s="10"/>
      <c r="E21" s="249"/>
      <c r="F21" s="407">
        <f>SUM(F17:F20,F14:F16)</f>
        <v>96836161.677461118</v>
      </c>
      <c r="G21" s="408">
        <f t="shared" si="104"/>
        <v>4.7471100714133083</v>
      </c>
      <c r="H21" s="407">
        <f>SUM(H17:H20,H14:H16)</f>
        <v>91888600.413061097</v>
      </c>
      <c r="I21" s="409">
        <f t="shared" si="105"/>
        <v>4.4863171637284101</v>
      </c>
      <c r="J21" s="410">
        <f t="shared" si="59"/>
        <v>-4947561.2644000202</v>
      </c>
      <c r="K21" s="407">
        <f>SUM(K17:K20,K14:K16)</f>
        <v>95773053.324787825</v>
      </c>
      <c r="L21" s="409">
        <f t="shared" si="106"/>
        <v>4.4952991132494731</v>
      </c>
      <c r="M21" s="410">
        <f t="shared" si="60"/>
        <v>3884452.9117267281</v>
      </c>
      <c r="N21" s="407">
        <f>SUM(N17:N20,N14:N16)</f>
        <v>117429540.82193626</v>
      </c>
      <c r="O21" s="409">
        <f t="shared" si="107"/>
        <v>5.4076058474983713</v>
      </c>
      <c r="P21" s="410">
        <f t="shared" si="61"/>
        <v>21656487.497148439</v>
      </c>
      <c r="Q21" s="407">
        <f>N21-F21</f>
        <v>20593379.144475147</v>
      </c>
      <c r="R21" s="411">
        <f t="shared" si="63"/>
        <v>0.13913639375301456</v>
      </c>
      <c r="S21" s="15"/>
      <c r="T21" s="22"/>
      <c r="U21" s="15"/>
      <c r="V21" s="186"/>
      <c r="W21" s="187" t="s">
        <v>29</v>
      </c>
      <c r="X21" s="188"/>
      <c r="Y21" s="189"/>
      <c r="Z21" s="189"/>
      <c r="AA21" s="189"/>
      <c r="AB21" s="190"/>
      <c r="AC21" s="22"/>
      <c r="AD21" s="15"/>
      <c r="AE21" s="412">
        <f t="shared" si="78"/>
        <v>15</v>
      </c>
      <c r="AF21" s="413" t="s">
        <v>192</v>
      </c>
      <c r="AG21" s="414">
        <f>LD27/AG19</f>
        <v>25.904768832214547</v>
      </c>
      <c r="AH21" s="414">
        <f>LF27/AH19</f>
        <v>22.821555217999233</v>
      </c>
      <c r="AI21" s="414">
        <f>LH27/AI19</f>
        <v>42.345188173883109</v>
      </c>
      <c r="AJ21" s="15"/>
      <c r="AK21" s="374"/>
      <c r="AL21" s="15"/>
      <c r="AM21" s="882" t="s">
        <v>239</v>
      </c>
      <c r="AN21" s="882"/>
      <c r="AO21" s="882"/>
      <c r="AP21" s="882"/>
      <c r="AQ21" s="882"/>
      <c r="AR21" s="882"/>
      <c r="AS21" s="882"/>
      <c r="AT21" s="882"/>
      <c r="AU21" s="882"/>
      <c r="AV21" s="882"/>
      <c r="AW21" s="882"/>
      <c r="AX21" s="882"/>
      <c r="AY21" s="882"/>
      <c r="AZ21" s="882"/>
      <c r="BA21" s="882"/>
      <c r="BB21" s="882"/>
      <c r="BC21" s="882"/>
      <c r="BD21" s="882"/>
      <c r="BE21" s="882"/>
      <c r="BF21" s="882"/>
      <c r="BG21" s="882"/>
      <c r="BH21" s="882"/>
      <c r="BI21" s="882"/>
      <c r="BJ21" s="882"/>
      <c r="BK21" s="882"/>
      <c r="BL21" s="882"/>
      <c r="BM21" s="882"/>
      <c r="BN21" s="882"/>
      <c r="BO21" s="882"/>
      <c r="BP21" s="882"/>
      <c r="BQ21" s="882"/>
      <c r="BR21" s="882"/>
      <c r="BS21" s="883"/>
      <c r="BT21" s="883"/>
      <c r="BU21" s="883"/>
      <c r="BV21" s="883"/>
      <c r="BW21" s="883"/>
      <c r="BX21" s="883"/>
      <c r="BY21" s="883"/>
      <c r="BZ21" s="883"/>
      <c r="CA21" s="883"/>
      <c r="CB21" s="882"/>
      <c r="CC21" s="882"/>
      <c r="CD21" s="15"/>
      <c r="CE21" s="22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22"/>
      <c r="CS21" s="15"/>
      <c r="CT21" s="15"/>
      <c r="CU21" s="15"/>
      <c r="CV21" s="15"/>
      <c r="CW21" s="23"/>
      <c r="CX21" s="15"/>
      <c r="CY21" s="15"/>
      <c r="CZ21" s="15"/>
      <c r="DA21" s="15"/>
      <c r="DB21" s="22"/>
      <c r="DC21" s="15"/>
      <c r="DD21" s="15"/>
      <c r="DE21" s="15"/>
      <c r="DF21" s="15"/>
      <c r="DG21" s="23"/>
      <c r="DH21" s="15"/>
      <c r="DI21" s="15"/>
      <c r="DJ21" s="15"/>
      <c r="DK21" s="22"/>
      <c r="DL21" s="15"/>
      <c r="DM21" s="15"/>
      <c r="DN21" s="24"/>
      <c r="DO21" s="16"/>
      <c r="DP21" s="16"/>
      <c r="DQ21" s="16"/>
      <c r="DR21" s="16"/>
      <c r="DS21" s="15"/>
      <c r="DT21" s="15"/>
      <c r="DU21" s="15"/>
      <c r="DV21" s="15"/>
      <c r="DW21" s="15"/>
      <c r="DX21" s="22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319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319"/>
      <c r="FB21" s="15"/>
      <c r="FC21" s="247">
        <f t="shared" si="82"/>
        <v>16</v>
      </c>
      <c r="FD21" s="10" t="s">
        <v>240</v>
      </c>
      <c r="FE21" s="249"/>
      <c r="FF21" s="416"/>
      <c r="FG21" s="416"/>
      <c r="FH21" s="416"/>
      <c r="FI21" s="417"/>
      <c r="FJ21" s="416"/>
      <c r="FK21" s="416"/>
      <c r="FL21" s="416"/>
      <c r="FM21" s="416"/>
      <c r="FN21" s="416"/>
      <c r="FO21" s="23"/>
      <c r="FP21" s="319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22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22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22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22"/>
      <c r="HQ21" s="15"/>
      <c r="HR21" s="15"/>
      <c r="HS21" s="247">
        <v>16</v>
      </c>
      <c r="HT21" s="231">
        <v>16</v>
      </c>
      <c r="HU21" s="231">
        <v>10</v>
      </c>
      <c r="HV21" s="231">
        <v>10</v>
      </c>
      <c r="HW21" s="258">
        <v>165008366</v>
      </c>
      <c r="HX21" s="258">
        <v>162810321</v>
      </c>
      <c r="HY21" s="252">
        <f t="shared" si="5"/>
        <v>1</v>
      </c>
      <c r="HZ21" s="252">
        <f t="shared" si="6"/>
        <v>0.98667919055691999</v>
      </c>
      <c r="IA21" s="254">
        <v>0</v>
      </c>
      <c r="IB21" s="254">
        <v>0.1</v>
      </c>
      <c r="IC21" s="254">
        <v>0.9</v>
      </c>
      <c r="ID21" s="15"/>
      <c r="IE21" s="22"/>
      <c r="IF21" s="15"/>
      <c r="IG21" s="276">
        <v>16</v>
      </c>
      <c r="IH21" s="277">
        <v>16</v>
      </c>
      <c r="II21" s="251">
        <f t="shared" si="7"/>
        <v>0.98667919055691999</v>
      </c>
      <c r="IJ21" s="256">
        <v>41813.609999999993</v>
      </c>
      <c r="IK21" s="253">
        <f t="shared" si="30"/>
        <v>41256.618869062731</v>
      </c>
      <c r="IL21" s="256">
        <v>18277227.399999999</v>
      </c>
      <c r="IM21" s="253">
        <v>18078029</v>
      </c>
      <c r="IN21" s="256">
        <v>8498215.0416000001</v>
      </c>
      <c r="IO21" s="253">
        <v>8110539</v>
      </c>
      <c r="IP21" s="256">
        <f t="shared" si="31"/>
        <v>8540028.6515999995</v>
      </c>
      <c r="IQ21" s="256">
        <f t="shared" si="31"/>
        <v>8151795.6188690625</v>
      </c>
      <c r="IR21" s="223"/>
      <c r="IS21" s="224"/>
      <c r="IT21" s="223"/>
      <c r="IU21" s="276">
        <v>16</v>
      </c>
      <c r="IV21" s="277">
        <v>16</v>
      </c>
      <c r="IW21" s="278">
        <f t="shared" si="8"/>
        <v>1</v>
      </c>
      <c r="IX21" s="279">
        <f t="shared" si="8"/>
        <v>0.98667919055691999</v>
      </c>
      <c r="IY21" s="256">
        <v>3323110.7293486688</v>
      </c>
      <c r="IZ21" s="253">
        <f t="shared" si="69"/>
        <v>3278844.2045647604</v>
      </c>
      <c r="JA21" s="256">
        <v>65496.453000000001</v>
      </c>
      <c r="JB21" s="253">
        <f t="shared" si="32"/>
        <v>64623.987230389357</v>
      </c>
      <c r="JC21" s="256">
        <v>1937051.7956513311</v>
      </c>
      <c r="JD21" s="253">
        <f t="shared" si="33"/>
        <v>1937051.7956513311</v>
      </c>
      <c r="JE21" s="256">
        <v>1422568.75</v>
      </c>
      <c r="JF21" s="253">
        <v>1505676.0499999998</v>
      </c>
      <c r="JG21" s="256">
        <v>121468.33999999995</v>
      </c>
      <c r="JH21" s="253">
        <f t="shared" si="34"/>
        <v>119850.2833894927</v>
      </c>
      <c r="JI21" s="256">
        <v>25780.349999999995</v>
      </c>
      <c r="JJ21" s="253">
        <f t="shared" si="35"/>
        <v>25436.934870274086</v>
      </c>
      <c r="JK21" s="256">
        <v>632756.49780000001</v>
      </c>
      <c r="JL21" s="253">
        <f t="shared" si="36"/>
        <v>624327.66906893556</v>
      </c>
      <c r="JM21" s="256">
        <v>709259.58790000004</v>
      </c>
      <c r="JN21" s="253">
        <f t="shared" si="37"/>
        <v>699811.67608390667</v>
      </c>
      <c r="JO21" s="256">
        <f t="shared" si="38"/>
        <v>8237492.5036999993</v>
      </c>
      <c r="JP21" s="256">
        <f t="shared" si="38"/>
        <v>8255622.6008590898</v>
      </c>
      <c r="JQ21" s="280">
        <f t="shared" si="9"/>
        <v>5.0706997874287643</v>
      </c>
      <c r="JR21" s="15"/>
      <c r="JS21" s="22"/>
      <c r="JT21" s="15"/>
      <c r="JU21" s="247">
        <v>16</v>
      </c>
      <c r="JV21" s="231">
        <v>16</v>
      </c>
      <c r="JW21" s="15">
        <f t="shared" si="10"/>
        <v>10</v>
      </c>
      <c r="JX21" s="16">
        <f>JW21</f>
        <v>10</v>
      </c>
      <c r="JY21" s="281">
        <f t="shared" si="11"/>
        <v>162810321</v>
      </c>
      <c r="JZ21" s="281">
        <f t="shared" si="12"/>
        <v>165947046.59207171</v>
      </c>
      <c r="KA21" s="282">
        <f t="shared" si="40"/>
        <v>1</v>
      </c>
      <c r="KB21" s="282">
        <f t="shared" si="41"/>
        <v>1.0192661348052481</v>
      </c>
      <c r="KC21" s="282">
        <f t="shared" si="42"/>
        <v>1.2412899884305182</v>
      </c>
      <c r="KD21" s="231" t="s">
        <v>254</v>
      </c>
      <c r="KE21" s="231"/>
      <c r="KF21" s="232"/>
      <c r="KG21" s="231"/>
      <c r="KH21" s="247">
        <v>16</v>
      </c>
      <c r="KI21" s="231">
        <v>16</v>
      </c>
      <c r="KJ21" s="346" t="str">
        <f t="shared" si="13"/>
        <v>Q3</v>
      </c>
      <c r="KK21" s="284">
        <f t="shared" si="14"/>
        <v>1.2412899884305182</v>
      </c>
      <c r="KL21" s="270">
        <f t="shared" si="43"/>
        <v>41256.618869062731</v>
      </c>
      <c r="KM21" s="270">
        <f t="shared" si="44"/>
        <v>51211.427958661174</v>
      </c>
      <c r="KN21" s="270">
        <f t="shared" si="15"/>
        <v>18078029</v>
      </c>
      <c r="KO21" s="270">
        <f t="shared" si="16"/>
        <v>18380692.626662746</v>
      </c>
      <c r="KP21" s="270">
        <f t="shared" si="17"/>
        <v>8110539</v>
      </c>
      <c r="KQ21" s="270">
        <f t="shared" si="18"/>
        <v>7740957.7657498904</v>
      </c>
      <c r="KR21" s="270">
        <v>0</v>
      </c>
      <c r="KS21" s="270">
        <f t="shared" si="45"/>
        <v>368547.96951818274</v>
      </c>
      <c r="KT21" s="270">
        <f t="shared" si="19"/>
        <v>8151795.6188690625</v>
      </c>
      <c r="KU21" s="270">
        <f t="shared" si="19"/>
        <v>7792169.1937085511</v>
      </c>
      <c r="KV21" s="235"/>
      <c r="KW21" s="232"/>
      <c r="KX21" s="231"/>
      <c r="KY21" s="285">
        <f t="shared" si="70"/>
        <v>16</v>
      </c>
      <c r="KZ21" s="286">
        <v>15</v>
      </c>
      <c r="LA21" s="287">
        <f t="shared" si="71"/>
        <v>1</v>
      </c>
      <c r="LB21" s="287">
        <f t="shared" si="71"/>
        <v>1.0192661348052481</v>
      </c>
      <c r="LC21" s="288">
        <v>97.871738014620576</v>
      </c>
      <c r="LD21" s="201">
        <f t="shared" si="72"/>
        <v>4057303.5111522111</v>
      </c>
      <c r="LE21" s="288">
        <v>97.871738014620576</v>
      </c>
      <c r="LF21" s="201">
        <f t="shared" si="46"/>
        <v>204359.19031654485</v>
      </c>
      <c r="LG21" s="288">
        <v>97.871738014620576</v>
      </c>
      <c r="LH21" s="201">
        <f t="shared" si="47"/>
        <v>1798152.7115731849</v>
      </c>
      <c r="LI21" s="288">
        <v>113.283800212451</v>
      </c>
      <c r="LJ21" s="201">
        <f t="shared" si="48"/>
        <v>1745117.7538073431</v>
      </c>
      <c r="LK21" s="288">
        <v>114.530871148214</v>
      </c>
      <c r="LL21" s="201">
        <f t="shared" si="49"/>
        <v>141693.66064533108</v>
      </c>
      <c r="LM21" s="288">
        <v>133.31173389491801</v>
      </c>
      <c r="LN21" s="201">
        <f t="shared" si="50"/>
        <v>69445.231163689314</v>
      </c>
      <c r="LO21" s="288">
        <v>103.218284594742</v>
      </c>
      <c r="LP21" s="201">
        <f t="shared" si="51"/>
        <v>394934.69494132965</v>
      </c>
      <c r="LQ21" s="288">
        <v>109.79963570127499</v>
      </c>
      <c r="LR21" s="289">
        <f t="shared" si="52"/>
        <v>761630.12130127149</v>
      </c>
      <c r="LS21" s="290">
        <f t="shared" si="53"/>
        <v>7395745.3050716612</v>
      </c>
      <c r="LT21" s="290">
        <f t="shared" si="73"/>
        <v>9172636.8749009073</v>
      </c>
      <c r="LU21" s="23"/>
      <c r="LV21" s="244"/>
      <c r="LW21" s="15"/>
      <c r="LX21" s="247">
        <v>16</v>
      </c>
      <c r="LY21" s="291">
        <v>16</v>
      </c>
      <c r="LZ21" s="256">
        <f t="shared" si="20"/>
        <v>8540028.6515999995</v>
      </c>
      <c r="MA21" s="256">
        <f t="shared" si="20"/>
        <v>8151795.6188690625</v>
      </c>
      <c r="MB21" s="253">
        <f t="shared" si="21"/>
        <v>7792169.1937085511</v>
      </c>
      <c r="MC21" s="256">
        <f t="shared" si="22"/>
        <v>8237492.5036999993</v>
      </c>
      <c r="MD21" s="256">
        <f t="shared" si="22"/>
        <v>8255622.6008590898</v>
      </c>
      <c r="ME21" s="253">
        <f t="shared" si="54"/>
        <v>10247621.682707105</v>
      </c>
      <c r="MF21" s="256">
        <f t="shared" si="55"/>
        <v>302536.14790000021</v>
      </c>
      <c r="MG21" s="256">
        <f t="shared" si="55"/>
        <v>-103826.98199002724</v>
      </c>
      <c r="MH21" s="256">
        <f t="shared" si="55"/>
        <v>-2455452.4889985537</v>
      </c>
      <c r="MI21" s="15"/>
      <c r="MJ21" s="22"/>
      <c r="MK21" s="15"/>
      <c r="ML21" s="15"/>
      <c r="MM21" s="15"/>
      <c r="MN21" s="15"/>
      <c r="MO21" s="15"/>
      <c r="MP21" s="22"/>
      <c r="MQ21" s="15"/>
      <c r="MR21" s="193">
        <f t="shared" si="83"/>
        <v>15</v>
      </c>
      <c r="MS21" s="195" t="s">
        <v>58</v>
      </c>
      <c r="MT21" s="405">
        <f t="shared" si="111"/>
        <v>117429540.82193626</v>
      </c>
      <c r="MU21" s="418">
        <f t="shared" si="112"/>
        <v>5.4076058474983713</v>
      </c>
      <c r="MV21" s="195"/>
      <c r="MW21" s="419">
        <f>SUM(MW14:MW20)</f>
        <v>117429540.82193625</v>
      </c>
      <c r="MX21" s="418">
        <f t="shared" si="114"/>
        <v>5.4076058474983704</v>
      </c>
      <c r="MY21" s="15"/>
      <c r="MZ21" s="22"/>
      <c r="NA21" s="15"/>
      <c r="NB21" s="193">
        <f t="shared" si="84"/>
        <v>15</v>
      </c>
      <c r="NC21" s="195" t="str">
        <f t="shared" si="58"/>
        <v>Total Operating Expenses</v>
      </c>
      <c r="ND21" s="405">
        <v>102807155.89495605</v>
      </c>
      <c r="NE21" s="420">
        <f t="shared" si="115"/>
        <v>117429540.82193626</v>
      </c>
      <c r="NF21" s="420">
        <f t="shared" si="75"/>
        <v>14622384.926980212</v>
      </c>
      <c r="NG21" s="376">
        <f t="shared" si="76"/>
        <v>0.14223119781584795</v>
      </c>
      <c r="NH21" s="15"/>
      <c r="NI21" s="22"/>
      <c r="NJ21" s="15"/>
    </row>
    <row r="22" spans="1:374" x14ac:dyDescent="0.3">
      <c r="A22" s="17"/>
      <c r="B22" s="177">
        <f t="shared" si="77"/>
        <v>17</v>
      </c>
      <c r="C22" s="195" t="s">
        <v>236</v>
      </c>
      <c r="D22" s="195"/>
      <c r="E22" s="196"/>
      <c r="F22" s="419">
        <f>F12-F21</f>
        <v>13569776.854138836</v>
      </c>
      <c r="G22" s="421">
        <f t="shared" si="104"/>
        <v>0.66521868747413349</v>
      </c>
      <c r="H22" s="419">
        <f>H12-H21</f>
        <v>13405657.603338882</v>
      </c>
      <c r="I22" s="422">
        <f t="shared" si="105"/>
        <v>0.65451026053909589</v>
      </c>
      <c r="J22" s="406">
        <f t="shared" si="59"/>
        <v>-164119.25079995394</v>
      </c>
      <c r="K22" s="419">
        <f>K12-K21</f>
        <v>9818326.7742802054</v>
      </c>
      <c r="L22" s="422">
        <f t="shared" si="106"/>
        <v>0.46084273300068301</v>
      </c>
      <c r="M22" s="406">
        <f t="shared" si="60"/>
        <v>-3587330.829058677</v>
      </c>
      <c r="N22" s="419">
        <f>N12-N21</f>
        <v>-10723308.534647137</v>
      </c>
      <c r="O22" s="422">
        <f t="shared" si="107"/>
        <v>-0.49380612008366792</v>
      </c>
      <c r="P22" s="406">
        <f t="shared" si="61"/>
        <v>-20541635.308927342</v>
      </c>
      <c r="Q22" s="419">
        <f t="shared" si="62"/>
        <v>-24293085.388785973</v>
      </c>
      <c r="R22" s="423">
        <f t="shared" si="63"/>
        <v>-1.7423214792096009</v>
      </c>
      <c r="S22" s="15"/>
      <c r="T22" s="22"/>
      <c r="U22" s="15"/>
      <c r="V22" s="424">
        <v>11</v>
      </c>
      <c r="W22" s="425" t="s">
        <v>241</v>
      </c>
      <c r="X22" s="256">
        <f>X18-X7</f>
        <v>-4893753.2526362538</v>
      </c>
      <c r="Y22" s="256">
        <f>Y18-Y7</f>
        <v>-8840562.7034611274</v>
      </c>
      <c r="Z22" s="256">
        <f>Z18-Z7</f>
        <v>-15381542.522688663</v>
      </c>
      <c r="AA22" s="256">
        <f>AA18-AA7</f>
        <v>-29115858.478786044</v>
      </c>
      <c r="AB22" s="256"/>
      <c r="AC22" s="22"/>
      <c r="AD22" s="15"/>
      <c r="AE22" s="15"/>
      <c r="AF22" s="15"/>
      <c r="AG22" s="15"/>
      <c r="AH22" s="15"/>
      <c r="AI22" s="15"/>
      <c r="AJ22" s="15"/>
      <c r="AK22" s="374"/>
      <c r="AL22" s="15"/>
      <c r="AM22" s="247">
        <v>18</v>
      </c>
      <c r="AN22" s="16"/>
      <c r="AO22" s="191" t="s">
        <v>242</v>
      </c>
      <c r="AP22" s="15"/>
      <c r="AQ22" s="426"/>
      <c r="AR22" s="427"/>
      <c r="AS22" s="260">
        <v>1025480397</v>
      </c>
      <c r="AT22" s="262"/>
      <c r="AU22" s="427"/>
      <c r="AV22" s="260">
        <v>1079178438.6666701</v>
      </c>
      <c r="AW22" s="262"/>
      <c r="AX22" s="261"/>
      <c r="AY22" s="427"/>
      <c r="AZ22" s="260">
        <v>1290136807.9999998</v>
      </c>
      <c r="BA22" s="262"/>
      <c r="BB22" s="261"/>
      <c r="BC22" s="427"/>
      <c r="BD22" s="260">
        <v>1470610844</v>
      </c>
      <c r="BE22" s="262"/>
      <c r="BF22" s="261"/>
      <c r="BG22" s="427"/>
      <c r="BH22" s="260">
        <v>1519641411.6666667</v>
      </c>
      <c r="BI22" s="262"/>
      <c r="BJ22" s="261"/>
      <c r="BK22" s="427"/>
      <c r="BL22" s="260">
        <v>1682130877</v>
      </c>
      <c r="BM22" s="262"/>
      <c r="BN22" s="261"/>
      <c r="BO22" s="427"/>
      <c r="BP22" s="260">
        <v>1854790824</v>
      </c>
      <c r="BQ22" s="262"/>
      <c r="BR22" s="261"/>
      <c r="BS22" s="884">
        <v>1962055288</v>
      </c>
      <c r="BT22" s="884"/>
      <c r="BU22" s="884"/>
      <c r="BV22" s="428"/>
      <c r="BW22" s="15"/>
      <c r="BX22" s="15"/>
      <c r="BY22" s="429">
        <f>F24</f>
        <v>2039897121</v>
      </c>
      <c r="BZ22" s="263"/>
      <c r="CA22" s="265"/>
      <c r="CB22" s="430">
        <f>BY22/AS22-1</f>
        <v>0.98921122916404225</v>
      </c>
      <c r="CC22" s="265">
        <f>(CB22+1)^(1/15)-1</f>
        <v>4.6916537504634537E-2</v>
      </c>
      <c r="CD22" s="15"/>
      <c r="CE22" s="22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22"/>
      <c r="CS22" s="15"/>
      <c r="CT22" s="15"/>
      <c r="CU22" s="15"/>
      <c r="CV22" s="15"/>
      <c r="CW22" s="23"/>
      <c r="CX22" s="15"/>
      <c r="CY22" s="15"/>
      <c r="CZ22" s="15"/>
      <c r="DA22" s="15"/>
      <c r="DB22" s="22"/>
      <c r="DC22" s="15"/>
      <c r="DD22" s="15"/>
      <c r="DE22" s="15"/>
      <c r="DF22" s="15"/>
      <c r="DG22" s="23"/>
      <c r="DH22" s="15"/>
      <c r="DI22" s="15"/>
      <c r="DJ22" s="15"/>
      <c r="DK22" s="22"/>
      <c r="DL22" s="15"/>
      <c r="DM22" s="15"/>
      <c r="DN22" s="24"/>
      <c r="DO22" s="16"/>
      <c r="DP22" s="16"/>
      <c r="DQ22" s="16"/>
      <c r="DR22" s="16"/>
      <c r="DS22" s="15"/>
      <c r="DT22" s="15"/>
      <c r="DU22" s="15"/>
      <c r="DV22" s="15"/>
      <c r="DW22" s="15"/>
      <c r="DX22" s="22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26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26"/>
      <c r="FB22" s="15"/>
      <c r="FC22" s="247">
        <f>FC21+1</f>
        <v>17</v>
      </c>
      <c r="FD22" s="17"/>
      <c r="FE22" s="196" t="s">
        <v>243</v>
      </c>
      <c r="FF22" s="200">
        <v>10760.16</v>
      </c>
      <c r="FG22" s="200">
        <v>4592.0767999999998</v>
      </c>
      <c r="FH22" s="200">
        <v>37840</v>
      </c>
      <c r="FI22" s="201">
        <f>FF22+FH22+FG22</f>
        <v>53192.236800000006</v>
      </c>
      <c r="FJ22" s="200">
        <v>0</v>
      </c>
      <c r="FK22" s="200">
        <v>0</v>
      </c>
      <c r="FL22" s="200">
        <v>0</v>
      </c>
      <c r="FM22" s="200">
        <v>0</v>
      </c>
      <c r="FN22" s="200">
        <v>0</v>
      </c>
      <c r="FO22" s="23"/>
      <c r="FP22" s="319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22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22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22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22"/>
      <c r="HQ22" s="15"/>
      <c r="HR22" s="15"/>
      <c r="HS22" s="193">
        <v>17</v>
      </c>
      <c r="HT22" s="216">
        <v>17</v>
      </c>
      <c r="HU22" s="216">
        <v>10</v>
      </c>
      <c r="HV22" s="216">
        <v>9</v>
      </c>
      <c r="HW22" s="217">
        <v>181354690</v>
      </c>
      <c r="HX22" s="217">
        <v>160771398</v>
      </c>
      <c r="HY22" s="219">
        <f t="shared" si="5"/>
        <v>0.9</v>
      </c>
      <c r="HZ22" s="219">
        <f t="shared" si="6"/>
        <v>0.88650256577318187</v>
      </c>
      <c r="IA22" s="220">
        <v>0</v>
      </c>
      <c r="IB22" s="220">
        <v>0.1111111111111111</v>
      </c>
      <c r="IC22" s="220">
        <v>0.88888888888888884</v>
      </c>
      <c r="ID22" s="15"/>
      <c r="IE22" s="22"/>
      <c r="IF22" s="15"/>
      <c r="IG22" s="225">
        <v>17</v>
      </c>
      <c r="IH22" s="226">
        <v>17</v>
      </c>
      <c r="II22" s="222">
        <f t="shared" si="7"/>
        <v>0.88650256577318187</v>
      </c>
      <c r="IJ22" s="200">
        <v>34767.32</v>
      </c>
      <c r="IK22" s="201">
        <f t="shared" si="30"/>
        <v>30821.31838505726</v>
      </c>
      <c r="IL22" s="200">
        <v>20387910</v>
      </c>
      <c r="IM22" s="201">
        <v>18050752</v>
      </c>
      <c r="IN22" s="200">
        <v>9596945.729700001</v>
      </c>
      <c r="IO22" s="201">
        <v>8150863</v>
      </c>
      <c r="IP22" s="200">
        <f t="shared" si="31"/>
        <v>9631713.0497000013</v>
      </c>
      <c r="IQ22" s="200">
        <f t="shared" si="31"/>
        <v>8181684.3183850572</v>
      </c>
      <c r="IR22" s="223"/>
      <c r="IS22" s="224"/>
      <c r="IT22" s="223"/>
      <c r="IU22" s="225">
        <v>17</v>
      </c>
      <c r="IV22" s="226">
        <v>17</v>
      </c>
      <c r="IW22" s="227">
        <f t="shared" si="8"/>
        <v>0.9</v>
      </c>
      <c r="IX22" s="228">
        <f t="shared" si="8"/>
        <v>0.88650256577318187</v>
      </c>
      <c r="IY22" s="200">
        <v>3524618.1201065383</v>
      </c>
      <c r="IZ22" s="201">
        <f t="shared" si="69"/>
        <v>3124583.0068450952</v>
      </c>
      <c r="JA22" s="200">
        <v>104675.85</v>
      </c>
      <c r="JB22" s="201">
        <f t="shared" si="32"/>
        <v>92795.409599488732</v>
      </c>
      <c r="JC22" s="200">
        <v>1570062.051893461</v>
      </c>
      <c r="JD22" s="201">
        <f t="shared" si="33"/>
        <v>1413055.8467041149</v>
      </c>
      <c r="JE22" s="200">
        <v>1800028.4500000002</v>
      </c>
      <c r="JF22" s="201">
        <v>1503636.15</v>
      </c>
      <c r="JG22" s="200">
        <v>85103.112200000003</v>
      </c>
      <c r="JH22" s="201">
        <f t="shared" si="34"/>
        <v>75444.127320582978</v>
      </c>
      <c r="JI22" s="200">
        <v>53344.067600000002</v>
      </c>
      <c r="JJ22" s="201">
        <f t="shared" si="35"/>
        <v>47289.652796178059</v>
      </c>
      <c r="JK22" s="200">
        <v>419125.8</v>
      </c>
      <c r="JL22" s="201">
        <f t="shared" si="36"/>
        <v>371556.09708173748</v>
      </c>
      <c r="JM22" s="200">
        <v>933332.77504999994</v>
      </c>
      <c r="JN22" s="201">
        <f t="shared" si="37"/>
        <v>827401.8998020289</v>
      </c>
      <c r="JO22" s="200">
        <f t="shared" si="38"/>
        <v>8490290.2268500011</v>
      </c>
      <c r="JP22" s="200">
        <f t="shared" si="38"/>
        <v>7455762.1901492272</v>
      </c>
      <c r="JQ22" s="229">
        <f t="shared" si="9"/>
        <v>4.6374929140998242</v>
      </c>
      <c r="JR22" s="15"/>
      <c r="JS22" s="22"/>
      <c r="JT22" s="15"/>
      <c r="JU22" s="193">
        <v>17</v>
      </c>
      <c r="JV22" s="216">
        <v>17</v>
      </c>
      <c r="JW22" s="17">
        <f t="shared" si="10"/>
        <v>9</v>
      </c>
      <c r="JX22" s="194">
        <f t="shared" ref="JX22:JX25" si="120">JW22</f>
        <v>9</v>
      </c>
      <c r="JY22" s="199">
        <f t="shared" si="11"/>
        <v>160771398</v>
      </c>
      <c r="JZ22" s="199">
        <f t="shared" si="12"/>
        <v>163868841.42669618</v>
      </c>
      <c r="KA22" s="230">
        <f t="shared" si="40"/>
        <v>1</v>
      </c>
      <c r="KB22" s="230">
        <f t="shared" si="41"/>
        <v>1.0192661348052481</v>
      </c>
      <c r="KC22" s="230">
        <f t="shared" si="42"/>
        <v>1.2398827280178901</v>
      </c>
      <c r="KD22" s="216" t="s">
        <v>254</v>
      </c>
      <c r="KE22" s="231"/>
      <c r="KF22" s="232"/>
      <c r="KG22" s="231"/>
      <c r="KH22" s="193">
        <v>17</v>
      </c>
      <c r="KI22" s="216">
        <v>17</v>
      </c>
      <c r="KJ22" s="233" t="str">
        <f t="shared" si="13"/>
        <v>Q3</v>
      </c>
      <c r="KK22" s="234">
        <f t="shared" si="14"/>
        <v>1.2398827280178901</v>
      </c>
      <c r="KL22" s="200">
        <f t="shared" si="43"/>
        <v>30821.31838505726</v>
      </c>
      <c r="KM22" s="200">
        <f t="shared" si="44"/>
        <v>38214.820320372746</v>
      </c>
      <c r="KN22" s="200">
        <f t="shared" si="15"/>
        <v>18050752</v>
      </c>
      <c r="KO22" s="200">
        <f t="shared" si="16"/>
        <v>18150505.641450468</v>
      </c>
      <c r="KP22" s="200">
        <f t="shared" si="17"/>
        <v>8150863</v>
      </c>
      <c r="KQ22" s="200">
        <f t="shared" si="18"/>
        <v>7644015.4052553372</v>
      </c>
      <c r="KR22" s="200">
        <v>0</v>
      </c>
      <c r="KS22" s="200">
        <f t="shared" si="45"/>
        <v>363932.5315837909</v>
      </c>
      <c r="KT22" s="200">
        <f t="shared" si="19"/>
        <v>8181684.3183850572</v>
      </c>
      <c r="KU22" s="200">
        <f t="shared" si="19"/>
        <v>7682230.2255757097</v>
      </c>
      <c r="KV22" s="235"/>
      <c r="KW22" s="232"/>
      <c r="KX22" s="231"/>
      <c r="KY22" s="276">
        <f t="shared" si="70"/>
        <v>17</v>
      </c>
      <c r="KZ22" s="277">
        <v>16</v>
      </c>
      <c r="LA22" s="321">
        <f t="shared" si="71"/>
        <v>1</v>
      </c>
      <c r="LB22" s="321">
        <f t="shared" si="71"/>
        <v>1.0192661348052481</v>
      </c>
      <c r="LC22" s="322">
        <v>97.871738014620576</v>
      </c>
      <c r="LD22" s="253">
        <f t="shared" si="72"/>
        <v>4349322.3723195819</v>
      </c>
      <c r="LE22" s="322">
        <v>97.871738014620576</v>
      </c>
      <c r="LF22" s="253">
        <f t="shared" si="46"/>
        <v>85722.448495212113</v>
      </c>
      <c r="LG22" s="322">
        <v>97.871738014620576</v>
      </c>
      <c r="LH22" s="253">
        <f t="shared" si="47"/>
        <v>2520893.2534939265</v>
      </c>
      <c r="LI22" s="322">
        <v>113.283800212451</v>
      </c>
      <c r="LJ22" s="253">
        <f t="shared" si="48"/>
        <v>1686094.6555467544</v>
      </c>
      <c r="LK22" s="322">
        <v>114.530871148214</v>
      </c>
      <c r="LL22" s="253">
        <f t="shared" si="49"/>
        <v>133961.43051335495</v>
      </c>
      <c r="LM22" s="322">
        <v>133.31173389491801</v>
      </c>
      <c r="LN22" s="253">
        <f t="shared" si="50"/>
        <v>30047.731942494058</v>
      </c>
      <c r="LO22" s="322">
        <v>103.218284594742</v>
      </c>
      <c r="LP22" s="253">
        <f t="shared" si="51"/>
        <v>665691.79638764169</v>
      </c>
      <c r="LQ22" s="322">
        <v>109.79963570127499</v>
      </c>
      <c r="LR22" s="253">
        <f t="shared" si="52"/>
        <v>775887.99400813924</v>
      </c>
      <c r="LS22" s="256">
        <f t="shared" si="53"/>
        <v>8255622.6008590898</v>
      </c>
      <c r="LT22" s="256">
        <f t="shared" si="73"/>
        <v>10247621.682707105</v>
      </c>
      <c r="LU22" s="23"/>
      <c r="LV22" s="244"/>
      <c r="LW22" s="15"/>
      <c r="LX22" s="193">
        <v>17</v>
      </c>
      <c r="LY22" s="245">
        <v>17</v>
      </c>
      <c r="LZ22" s="200">
        <f t="shared" si="20"/>
        <v>9631713.0497000013</v>
      </c>
      <c r="MA22" s="200">
        <f t="shared" si="20"/>
        <v>8181684.3183850572</v>
      </c>
      <c r="MB22" s="201">
        <f t="shared" si="21"/>
        <v>7682230.2255757097</v>
      </c>
      <c r="MC22" s="200">
        <f t="shared" si="22"/>
        <v>8490290.2268500011</v>
      </c>
      <c r="MD22" s="200">
        <f t="shared" si="22"/>
        <v>7455762.1901492272</v>
      </c>
      <c r="ME22" s="201">
        <f t="shared" si="54"/>
        <v>9244270.7637748625</v>
      </c>
      <c r="MF22" s="200">
        <f t="shared" si="55"/>
        <v>1141422.8228500001</v>
      </c>
      <c r="MG22" s="200">
        <f t="shared" si="55"/>
        <v>725922.12823582999</v>
      </c>
      <c r="MH22" s="200">
        <f t="shared" si="55"/>
        <v>-1562040.5381991528</v>
      </c>
      <c r="MI22" s="15"/>
      <c r="MJ22" s="22"/>
      <c r="MK22" s="15"/>
      <c r="ML22" s="15"/>
      <c r="MM22" s="15"/>
      <c r="MN22" s="15"/>
      <c r="MO22" s="15"/>
      <c r="MP22" s="22"/>
      <c r="MQ22" s="15"/>
      <c r="MR22" s="247">
        <f t="shared" si="83"/>
        <v>16</v>
      </c>
      <c r="MS22" s="16"/>
      <c r="MT22" s="256"/>
      <c r="MU22" s="325"/>
      <c r="MV22" s="15"/>
      <c r="MW22" s="250"/>
      <c r="MX22" s="325"/>
      <c r="MY22" s="15"/>
      <c r="MZ22" s="22"/>
      <c r="NA22" s="15"/>
      <c r="NB22" s="247">
        <f t="shared" si="84"/>
        <v>16</v>
      </c>
      <c r="NC22" s="16"/>
      <c r="ND22" s="256"/>
      <c r="NE22" s="256"/>
      <c r="NF22" s="256"/>
      <c r="NG22" s="265"/>
      <c r="NH22" s="15"/>
      <c r="NI22" s="22"/>
      <c r="NJ22" s="15"/>
    </row>
    <row r="23" spans="1:374" ht="17.25" thickBot="1" x14ac:dyDescent="0.35">
      <c r="A23" s="15"/>
      <c r="B23" s="431" t="s">
        <v>244</v>
      </c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15"/>
      <c r="T23" s="22"/>
      <c r="U23" s="15"/>
      <c r="V23" s="432">
        <v>12</v>
      </c>
      <c r="W23" s="433" t="s">
        <v>245</v>
      </c>
      <c r="X23" s="434">
        <f>X19/X8-1</f>
        <v>-5.7355192256172911</v>
      </c>
      <c r="Y23" s="434">
        <f>Y19/Y8-1</f>
        <v>-2.2132594375524661</v>
      </c>
      <c r="Z23" s="434">
        <f>Z19/Z8-1</f>
        <v>-1.683770679131845</v>
      </c>
      <c r="AA23" s="434">
        <f>AA19/AA8-1</f>
        <v>-2.0761781469063134</v>
      </c>
      <c r="AB23" s="254"/>
      <c r="AC23" s="22"/>
      <c r="AD23" s="15"/>
      <c r="AE23" s="15"/>
      <c r="AF23" s="15"/>
      <c r="AG23" s="15"/>
      <c r="AH23" s="15"/>
      <c r="AI23" s="15"/>
      <c r="AJ23" s="15"/>
      <c r="AK23" s="374"/>
      <c r="AL23" s="15"/>
      <c r="AM23" s="377">
        <v>19</v>
      </c>
      <c r="AN23" s="435"/>
      <c r="AO23" s="436" t="s">
        <v>246</v>
      </c>
      <c r="AP23" s="437"/>
      <c r="AQ23" s="437"/>
      <c r="AR23" s="438"/>
      <c r="AS23" s="439">
        <v>158</v>
      </c>
      <c r="AT23" s="440"/>
      <c r="AU23" s="438"/>
      <c r="AV23" s="439">
        <v>165</v>
      </c>
      <c r="AW23" s="440"/>
      <c r="AX23" s="441"/>
      <c r="AY23" s="438"/>
      <c r="AZ23" s="439">
        <v>184</v>
      </c>
      <c r="BA23" s="440"/>
      <c r="BB23" s="441"/>
      <c r="BC23" s="438"/>
      <c r="BD23" s="439">
        <v>190</v>
      </c>
      <c r="BE23" s="440"/>
      <c r="BF23" s="441"/>
      <c r="BG23" s="438"/>
      <c r="BH23" s="439">
        <v>191</v>
      </c>
      <c r="BI23" s="440"/>
      <c r="BJ23" s="441"/>
      <c r="BK23" s="438"/>
      <c r="BL23" s="439">
        <v>195</v>
      </c>
      <c r="BM23" s="440"/>
      <c r="BN23" s="441"/>
      <c r="BO23" s="438"/>
      <c r="BP23" s="439">
        <v>189</v>
      </c>
      <c r="BQ23" s="440"/>
      <c r="BR23" s="441"/>
      <c r="BS23" s="885">
        <v>179</v>
      </c>
      <c r="BT23" s="885"/>
      <c r="BU23" s="885"/>
      <c r="BV23" s="442"/>
      <c r="BW23" s="437"/>
      <c r="BX23" s="437"/>
      <c r="BY23" s="443">
        <f>F25</f>
        <v>201</v>
      </c>
      <c r="BZ23" s="444"/>
      <c r="CA23" s="445"/>
      <c r="CB23" s="446">
        <f>BY23/AS23-1</f>
        <v>0.27215189873417711</v>
      </c>
      <c r="CC23" s="445">
        <f>(CB23+1)^(1/15)-1</f>
        <v>1.6176774836214047E-2</v>
      </c>
      <c r="CD23" s="15"/>
      <c r="CE23" s="22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22"/>
      <c r="CS23" s="15"/>
      <c r="CT23" s="15"/>
      <c r="CU23" s="15"/>
      <c r="CV23" s="15"/>
      <c r="CW23" s="23"/>
      <c r="CX23" s="15"/>
      <c r="CY23" s="15"/>
      <c r="CZ23" s="15"/>
      <c r="DA23" s="15"/>
      <c r="DB23" s="22"/>
      <c r="DC23" s="15"/>
      <c r="DD23" s="15"/>
      <c r="DE23" s="15"/>
      <c r="DF23" s="15"/>
      <c r="DG23" s="23"/>
      <c r="DH23" s="15"/>
      <c r="DI23" s="15"/>
      <c r="DJ23" s="15"/>
      <c r="DK23" s="22"/>
      <c r="DL23" s="15"/>
      <c r="DM23" s="15"/>
      <c r="DN23" s="24"/>
      <c r="DO23" s="16"/>
      <c r="DP23" s="16"/>
      <c r="DQ23" s="16"/>
      <c r="DR23" s="16"/>
      <c r="DS23" s="15"/>
      <c r="DT23" s="15"/>
      <c r="DU23" s="15"/>
      <c r="DV23" s="15"/>
      <c r="DW23" s="15"/>
      <c r="DX23" s="22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447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447"/>
      <c r="FB23" s="15"/>
      <c r="FC23" s="247">
        <f t="shared" si="82"/>
        <v>18</v>
      </c>
      <c r="FD23" s="272"/>
      <c r="FE23" s="273" t="s">
        <v>247</v>
      </c>
      <c r="FF23" s="256">
        <v>182955.97319999986</v>
      </c>
      <c r="FG23" s="256">
        <v>364539.86919999996</v>
      </c>
      <c r="FH23" s="256">
        <v>607509.00415000005</v>
      </c>
      <c r="FI23" s="253">
        <f>FF23+FH23+FG23</f>
        <v>1155004.8465499999</v>
      </c>
      <c r="FJ23" s="256">
        <v>182955.97319999986</v>
      </c>
      <c r="FK23" s="256">
        <v>369934.60009999992</v>
      </c>
      <c r="FL23" s="256">
        <v>607509.00415000005</v>
      </c>
      <c r="FM23" s="256">
        <v>1160399.5774499997</v>
      </c>
      <c r="FN23" s="256">
        <v>1160399.5774499997</v>
      </c>
      <c r="FO23" s="23"/>
      <c r="FP23" s="319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22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22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22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22"/>
      <c r="HQ23" s="15"/>
      <c r="HR23" s="15"/>
      <c r="HS23" s="247">
        <v>18</v>
      </c>
      <c r="HT23" s="231">
        <v>18</v>
      </c>
      <c r="HU23" s="231">
        <v>11</v>
      </c>
      <c r="HV23" s="231">
        <v>13</v>
      </c>
      <c r="HW23" s="258">
        <v>232657389</v>
      </c>
      <c r="HX23" s="258">
        <v>274763580</v>
      </c>
      <c r="HY23" s="252">
        <f t="shared" si="5"/>
        <v>1.1818181818181819</v>
      </c>
      <c r="HZ23" s="252">
        <f t="shared" si="6"/>
        <v>1.1809793842395437</v>
      </c>
      <c r="IA23" s="254">
        <v>0</v>
      </c>
      <c r="IB23" s="254">
        <v>0</v>
      </c>
      <c r="IC23" s="254">
        <v>1</v>
      </c>
      <c r="ID23" s="15"/>
      <c r="IE23" s="22"/>
      <c r="IF23" s="15"/>
      <c r="IG23" s="276">
        <v>18</v>
      </c>
      <c r="IH23" s="277">
        <v>18</v>
      </c>
      <c r="II23" s="251">
        <f t="shared" si="7"/>
        <v>1.1809793842395437</v>
      </c>
      <c r="IJ23" s="256">
        <v>18979</v>
      </c>
      <c r="IK23" s="253">
        <f t="shared" si="30"/>
        <v>22413.807733482299</v>
      </c>
      <c r="IL23" s="256">
        <v>24450271</v>
      </c>
      <c r="IM23" s="253">
        <v>30705118</v>
      </c>
      <c r="IN23" s="256">
        <v>11683231.3484</v>
      </c>
      <c r="IO23" s="253">
        <v>13796911</v>
      </c>
      <c r="IP23" s="256">
        <f t="shared" si="31"/>
        <v>11702210.3484</v>
      </c>
      <c r="IQ23" s="256">
        <f t="shared" si="31"/>
        <v>13819324.807733482</v>
      </c>
      <c r="IR23" s="223"/>
      <c r="IS23" s="224"/>
      <c r="IT23" s="223"/>
      <c r="IU23" s="276">
        <v>18</v>
      </c>
      <c r="IV23" s="277">
        <v>18</v>
      </c>
      <c r="IW23" s="278">
        <f t="shared" si="8"/>
        <v>1.1818181818181819</v>
      </c>
      <c r="IX23" s="279">
        <f t="shared" si="8"/>
        <v>1.1809793842395437</v>
      </c>
      <c r="IY23" s="256">
        <v>3904362.4025268196</v>
      </c>
      <c r="IZ23" s="253">
        <f t="shared" si="69"/>
        <v>4610971.5059841489</v>
      </c>
      <c r="JA23" s="256">
        <v>306467.28699999995</v>
      </c>
      <c r="JB23" s="253">
        <f t="shared" si="32"/>
        <v>361931.54789082345</v>
      </c>
      <c r="JC23" s="256">
        <v>1449675.490473181</v>
      </c>
      <c r="JD23" s="253">
        <f t="shared" si="33"/>
        <v>1713252.8523773958</v>
      </c>
      <c r="JE23" s="256">
        <v>2134666.75</v>
      </c>
      <c r="JF23" s="253">
        <v>2567791.75</v>
      </c>
      <c r="JG23" s="256">
        <v>171013.78</v>
      </c>
      <c r="JH23" s="253">
        <f t="shared" si="34"/>
        <v>201963.7486008768</v>
      </c>
      <c r="JI23" s="256">
        <v>101792.372</v>
      </c>
      <c r="JJ23" s="253">
        <f t="shared" si="35"/>
        <v>120214.69280484258</v>
      </c>
      <c r="JK23" s="256">
        <v>290438.96200000006</v>
      </c>
      <c r="JL23" s="253">
        <f t="shared" si="36"/>
        <v>343002.42650193232</v>
      </c>
      <c r="JM23" s="256">
        <v>1079814.6000000001</v>
      </c>
      <c r="JN23" s="253">
        <f t="shared" si="37"/>
        <v>1275238.7814008694</v>
      </c>
      <c r="JO23" s="256">
        <f t="shared" si="38"/>
        <v>9438231.6440000013</v>
      </c>
      <c r="JP23" s="256">
        <f t="shared" si="38"/>
        <v>11194367.305560889</v>
      </c>
      <c r="JQ23" s="280">
        <f t="shared" si="9"/>
        <v>4.0741816311903083</v>
      </c>
      <c r="JR23" s="15"/>
      <c r="JS23" s="22"/>
      <c r="JT23" s="15"/>
      <c r="JU23" s="247">
        <v>18</v>
      </c>
      <c r="JV23" s="231">
        <v>18</v>
      </c>
      <c r="JW23" s="15">
        <f t="shared" si="10"/>
        <v>13</v>
      </c>
      <c r="JX23" s="16">
        <f t="shared" si="120"/>
        <v>13</v>
      </c>
      <c r="JY23" s="281">
        <f t="shared" si="11"/>
        <v>274763580</v>
      </c>
      <c r="JZ23" s="281">
        <f t="shared" si="12"/>
        <v>280057212.17185259</v>
      </c>
      <c r="KA23" s="282">
        <f t="shared" si="40"/>
        <v>1</v>
      </c>
      <c r="KB23" s="282">
        <f t="shared" si="41"/>
        <v>1.0192661348052481</v>
      </c>
      <c r="KC23" s="282">
        <f t="shared" si="42"/>
        <v>1.2371331006868853</v>
      </c>
      <c r="KD23" s="231" t="s">
        <v>254</v>
      </c>
      <c r="KE23" s="231"/>
      <c r="KF23" s="232"/>
      <c r="KG23" s="231"/>
      <c r="KH23" s="247">
        <v>18</v>
      </c>
      <c r="KI23" s="231">
        <v>18</v>
      </c>
      <c r="KJ23" s="346" t="str">
        <f t="shared" si="13"/>
        <v>Q3</v>
      </c>
      <c r="KK23" s="284">
        <f t="shared" si="14"/>
        <v>1.2371331006868853</v>
      </c>
      <c r="KL23" s="270">
        <f t="shared" si="43"/>
        <v>22413.807733482299</v>
      </c>
      <c r="KM23" s="270">
        <f t="shared" si="44"/>
        <v>27728.863459522647</v>
      </c>
      <c r="KN23" s="270">
        <f t="shared" si="15"/>
        <v>30705118</v>
      </c>
      <c r="KO23" s="270">
        <f t="shared" si="16"/>
        <v>31019808.068442166</v>
      </c>
      <c r="KP23" s="270">
        <f t="shared" si="17"/>
        <v>13796911</v>
      </c>
      <c r="KQ23" s="270">
        <f t="shared" si="18"/>
        <v>13063872.45773099</v>
      </c>
      <c r="KR23" s="270">
        <v>0</v>
      </c>
      <c r="KS23" s="270">
        <f t="shared" si="45"/>
        <v>621972.60520447453</v>
      </c>
      <c r="KT23" s="270">
        <f t="shared" si="19"/>
        <v>13819324.807733482</v>
      </c>
      <c r="KU23" s="270">
        <f t="shared" si="19"/>
        <v>13091601.321190512</v>
      </c>
      <c r="KV23" s="235"/>
      <c r="KW23" s="232"/>
      <c r="KX23" s="231"/>
      <c r="KY23" s="285">
        <f t="shared" si="70"/>
        <v>18</v>
      </c>
      <c r="KZ23" s="286">
        <v>17</v>
      </c>
      <c r="LA23" s="287">
        <f t="shared" si="71"/>
        <v>1</v>
      </c>
      <c r="LB23" s="287">
        <f t="shared" si="71"/>
        <v>1.0192661348052481</v>
      </c>
      <c r="LC23" s="288">
        <v>97.871738014620576</v>
      </c>
      <c r="LD23" s="201">
        <f t="shared" si="72"/>
        <v>4144697.9264587844</v>
      </c>
      <c r="LE23" s="288">
        <v>97.871738014620576</v>
      </c>
      <c r="LF23" s="201">
        <f t="shared" si="46"/>
        <v>123091.28639223952</v>
      </c>
      <c r="LG23" s="288">
        <v>97.871738014620576</v>
      </c>
      <c r="LH23" s="201">
        <f t="shared" si="47"/>
        <v>1838961.1257497524</v>
      </c>
      <c r="LI23" s="288">
        <v>113.283800212451</v>
      </c>
      <c r="LJ23" s="201">
        <f t="shared" si="48"/>
        <v>1683810.3232112234</v>
      </c>
      <c r="LK23" s="288">
        <v>114.530871148214</v>
      </c>
      <c r="LL23" s="201">
        <f t="shared" si="49"/>
        <v>84326.902981549618</v>
      </c>
      <c r="LM23" s="288">
        <v>133.31173389491801</v>
      </c>
      <c r="LN23" s="201">
        <f t="shared" si="50"/>
        <v>55861.557932190517</v>
      </c>
      <c r="LO23" s="288">
        <v>103.218284594742</v>
      </c>
      <c r="LP23" s="201">
        <f t="shared" si="51"/>
        <v>396173.12827731238</v>
      </c>
      <c r="LQ23" s="288">
        <v>109.79963570127499</v>
      </c>
      <c r="LR23" s="289">
        <f t="shared" si="52"/>
        <v>917348.51277181017</v>
      </c>
      <c r="LS23" s="290">
        <f t="shared" si="53"/>
        <v>7455762.1901492272</v>
      </c>
      <c r="LT23" s="290">
        <f t="shared" si="73"/>
        <v>9244270.7637748625</v>
      </c>
      <c r="LU23" s="23"/>
      <c r="LV23" s="244"/>
      <c r="LW23" s="15"/>
      <c r="LX23" s="247">
        <v>18</v>
      </c>
      <c r="LY23" s="291">
        <v>18</v>
      </c>
      <c r="LZ23" s="256">
        <f t="shared" si="20"/>
        <v>11702210.3484</v>
      </c>
      <c r="MA23" s="256">
        <f t="shared" si="20"/>
        <v>13819324.807733482</v>
      </c>
      <c r="MB23" s="253">
        <f t="shared" si="21"/>
        <v>13091601.321190512</v>
      </c>
      <c r="MC23" s="256">
        <f t="shared" si="22"/>
        <v>9438231.6440000013</v>
      </c>
      <c r="MD23" s="256">
        <f t="shared" si="22"/>
        <v>11194367.305560889</v>
      </c>
      <c r="ME23" s="253">
        <f t="shared" si="54"/>
        <v>13848922.334956435</v>
      </c>
      <c r="MF23" s="256">
        <f t="shared" si="55"/>
        <v>2263978.7043999992</v>
      </c>
      <c r="MG23" s="256">
        <f t="shared" si="55"/>
        <v>2624957.502172593</v>
      </c>
      <c r="MH23" s="256">
        <f t="shared" si="55"/>
        <v>-757321.01376592368</v>
      </c>
      <c r="MI23" s="15"/>
      <c r="MJ23" s="22"/>
      <c r="MK23" s="15"/>
      <c r="ML23" s="15"/>
      <c r="MM23" s="15"/>
      <c r="MN23" s="15"/>
      <c r="MO23" s="15"/>
      <c r="MP23" s="22"/>
      <c r="MQ23" s="15"/>
      <c r="MR23" s="193">
        <f>MR22+1</f>
        <v>17</v>
      </c>
      <c r="MS23" s="195" t="s">
        <v>248</v>
      </c>
      <c r="MT23" s="405">
        <v>20413939.926346004</v>
      </c>
      <c r="MU23" s="418">
        <f>MT23/$MT$34*100</f>
        <v>0.94005767325258727</v>
      </c>
      <c r="MV23" s="195"/>
      <c r="MW23" s="448">
        <v>20413939.926346004</v>
      </c>
      <c r="MX23" s="418">
        <f>MW23/$MX$34*100</f>
        <v>0.94005767325258727</v>
      </c>
      <c r="MY23" s="15"/>
      <c r="MZ23" s="22"/>
      <c r="NA23" s="15"/>
      <c r="NB23" s="193">
        <f>NB22+1</f>
        <v>17</v>
      </c>
      <c r="NC23" s="195" t="str">
        <f>MS23</f>
        <v>Total Return</v>
      </c>
      <c r="ND23" s="405">
        <v>19695063.574147403</v>
      </c>
      <c r="NE23" s="405">
        <f>MT23</f>
        <v>20413939.926346004</v>
      </c>
      <c r="NF23" s="405">
        <f t="shared" si="75"/>
        <v>718876.35219860077</v>
      </c>
      <c r="NG23" s="307">
        <f>NF23/ND23</f>
        <v>3.6500331643622069E-2</v>
      </c>
      <c r="NH23" s="15"/>
      <c r="NI23" s="22"/>
      <c r="NJ23" s="15"/>
    </row>
    <row r="24" spans="1:374" x14ac:dyDescent="0.3">
      <c r="A24" s="17"/>
      <c r="B24" s="449">
        <f>B22+1</f>
        <v>18</v>
      </c>
      <c r="C24" s="450" t="s">
        <v>242</v>
      </c>
      <c r="D24" s="450"/>
      <c r="E24" s="451"/>
      <c r="F24" s="889">
        <f>HJ6</f>
        <v>2039897121</v>
      </c>
      <c r="G24" s="890"/>
      <c r="H24" s="889">
        <f>HN6</f>
        <v>2048196707</v>
      </c>
      <c r="I24" s="891"/>
      <c r="J24" s="890"/>
      <c r="K24" s="889">
        <f>HX26</f>
        <v>2130515699</v>
      </c>
      <c r="L24" s="891"/>
      <c r="M24" s="890"/>
      <c r="N24" s="889">
        <f>JZ26</f>
        <v>2171562501.6616311</v>
      </c>
      <c r="O24" s="891"/>
      <c r="P24" s="890"/>
      <c r="Q24" s="452">
        <f t="shared" ref="Q24" si="121">N24-F24</f>
        <v>131665380.66163111</v>
      </c>
      <c r="R24" s="453">
        <f>N24/F24-1</f>
        <v>6.4545108332270118E-2</v>
      </c>
      <c r="S24" s="15"/>
      <c r="T24" s="22"/>
      <c r="U24" s="15"/>
      <c r="V24" s="15"/>
      <c r="W24" s="15"/>
      <c r="X24" s="15"/>
      <c r="Y24" s="15"/>
      <c r="Z24" s="15"/>
      <c r="AA24" s="15"/>
      <c r="AB24" s="15"/>
      <c r="AC24" s="22"/>
      <c r="AD24" s="15"/>
      <c r="AE24" s="15"/>
      <c r="AF24" s="15"/>
      <c r="AG24" s="15"/>
      <c r="AH24" s="15"/>
      <c r="AI24" s="15"/>
      <c r="AJ24" s="15"/>
      <c r="AK24" s="374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22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22"/>
      <c r="CS24" s="15"/>
      <c r="CT24" s="15"/>
      <c r="CU24" s="15"/>
      <c r="CV24" s="15"/>
      <c r="CW24" s="23"/>
      <c r="CX24" s="15"/>
      <c r="CY24" s="15"/>
      <c r="CZ24" s="15"/>
      <c r="DA24" s="15"/>
      <c r="DB24" s="22"/>
      <c r="DC24" s="15"/>
      <c r="DD24" s="15"/>
      <c r="DE24" s="15"/>
      <c r="DF24" s="15"/>
      <c r="DG24" s="23"/>
      <c r="DH24" s="15"/>
      <c r="DI24" s="15"/>
      <c r="DJ24" s="15"/>
      <c r="DK24" s="22"/>
      <c r="DL24" s="15"/>
      <c r="DM24" s="15"/>
      <c r="DN24" s="24"/>
      <c r="DO24" s="16"/>
      <c r="DP24" s="16"/>
      <c r="DQ24" s="16"/>
      <c r="DR24" s="16"/>
      <c r="DS24" s="15"/>
      <c r="DT24" s="15"/>
      <c r="DU24" s="15"/>
      <c r="DV24" s="15"/>
      <c r="DW24" s="15"/>
      <c r="DX24" s="22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22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22"/>
      <c r="FB24" s="15"/>
      <c r="FC24" s="391">
        <f t="shared" si="82"/>
        <v>19</v>
      </c>
      <c r="FD24" s="403"/>
      <c r="FE24" s="404" t="s">
        <v>237</v>
      </c>
      <c r="FF24" s="405">
        <f>SUM(FF22:FF23)</f>
        <v>193716.13319999987</v>
      </c>
      <c r="FG24" s="405">
        <f>SUM(FG22:FG23)</f>
        <v>369131.94599999994</v>
      </c>
      <c r="FH24" s="405">
        <f>SUM(FH22:FH23)</f>
        <v>645349.00415000005</v>
      </c>
      <c r="FI24" s="406">
        <f>FF24+FH24+FG24</f>
        <v>1208197.08335</v>
      </c>
      <c r="FJ24" s="405">
        <v>182955.97319999986</v>
      </c>
      <c r="FK24" s="405">
        <v>369934.60009999992</v>
      </c>
      <c r="FL24" s="405">
        <v>607509.00415000005</v>
      </c>
      <c r="FM24" s="405">
        <v>1160399.5774499997</v>
      </c>
      <c r="FN24" s="405">
        <v>1160399.5774499997</v>
      </c>
      <c r="FO24" s="23"/>
      <c r="FP24" s="319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22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22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22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22"/>
      <c r="HQ24" s="15"/>
      <c r="HR24" s="15"/>
      <c r="HS24" s="193">
        <v>19</v>
      </c>
      <c r="HT24" s="216">
        <v>19</v>
      </c>
      <c r="HU24" s="216">
        <v>10</v>
      </c>
      <c r="HV24" s="216">
        <v>10</v>
      </c>
      <c r="HW24" s="217">
        <v>252601058</v>
      </c>
      <c r="HX24" s="217">
        <v>252627168</v>
      </c>
      <c r="HY24" s="219">
        <f t="shared" si="5"/>
        <v>1</v>
      </c>
      <c r="HZ24" s="219">
        <f t="shared" si="6"/>
        <v>1.0001033645710224</v>
      </c>
      <c r="IA24" s="220">
        <v>0</v>
      </c>
      <c r="IB24" s="220">
        <v>0</v>
      </c>
      <c r="IC24" s="220">
        <v>1</v>
      </c>
      <c r="ID24" s="15"/>
      <c r="IE24" s="22"/>
      <c r="IF24" s="15"/>
      <c r="IG24" s="225">
        <v>19</v>
      </c>
      <c r="IH24" s="226">
        <v>19</v>
      </c>
      <c r="II24" s="222">
        <f t="shared" si="7"/>
        <v>1.0001033645710224</v>
      </c>
      <c r="IJ24" s="200">
        <v>14383.86</v>
      </c>
      <c r="IK24" s="201">
        <f t="shared" si="30"/>
        <v>14385.346781518547</v>
      </c>
      <c r="IL24" s="200">
        <v>28194607</v>
      </c>
      <c r="IM24" s="201">
        <v>28197092</v>
      </c>
      <c r="IN24" s="200">
        <v>13278482.702999998</v>
      </c>
      <c r="IO24" s="201">
        <v>12658952</v>
      </c>
      <c r="IP24" s="200">
        <f t="shared" si="31"/>
        <v>13292866.562999997</v>
      </c>
      <c r="IQ24" s="200">
        <f t="shared" si="31"/>
        <v>12673337.346781518</v>
      </c>
      <c r="IR24" s="223"/>
      <c r="IS24" s="224"/>
      <c r="IT24" s="223"/>
      <c r="IU24" s="225">
        <v>19</v>
      </c>
      <c r="IV24" s="226">
        <v>19</v>
      </c>
      <c r="IW24" s="227">
        <f t="shared" si="8"/>
        <v>1</v>
      </c>
      <c r="IX24" s="228">
        <f t="shared" si="8"/>
        <v>1.0001033645710224</v>
      </c>
      <c r="IY24" s="200">
        <v>4909079.9125814941</v>
      </c>
      <c r="IZ24" s="201">
        <f t="shared" si="69"/>
        <v>4909587.3375207726</v>
      </c>
      <c r="JA24" s="200">
        <v>53036.53</v>
      </c>
      <c r="JB24" s="201">
        <f t="shared" si="32"/>
        <v>53042.012098171966</v>
      </c>
      <c r="JC24" s="200">
        <v>1833371.4806185057</v>
      </c>
      <c r="JD24" s="201">
        <f t="shared" si="33"/>
        <v>1833371.4806185057</v>
      </c>
      <c r="JE24" s="200">
        <v>2085371.4</v>
      </c>
      <c r="JF24" s="201">
        <v>2085371.4</v>
      </c>
      <c r="JG24" s="200">
        <v>120239.97799999999</v>
      </c>
      <c r="JH24" s="201">
        <f t="shared" si="34"/>
        <v>120252.40655374571</v>
      </c>
      <c r="JI24" s="200">
        <v>89404.827999999994</v>
      </c>
      <c r="JJ24" s="201">
        <f t="shared" si="35"/>
        <v>89414.069291693551</v>
      </c>
      <c r="JK24" s="200">
        <v>1037684.2299999999</v>
      </c>
      <c r="JL24" s="201">
        <f t="shared" si="36"/>
        <v>1037791.4897852906</v>
      </c>
      <c r="JM24" s="200">
        <v>1296362.6000000001</v>
      </c>
      <c r="JN24" s="201">
        <f t="shared" si="37"/>
        <v>1296496.5979640386</v>
      </c>
      <c r="JO24" s="200">
        <f t="shared" si="38"/>
        <v>11424550.9592</v>
      </c>
      <c r="JP24" s="200">
        <f t="shared" si="38"/>
        <v>11425326.79383222</v>
      </c>
      <c r="JQ24" s="229">
        <f t="shared" si="9"/>
        <v>4.5226041538937807</v>
      </c>
      <c r="JR24" s="15"/>
      <c r="JS24" s="22"/>
      <c r="JT24" s="15"/>
      <c r="JU24" s="193">
        <v>19</v>
      </c>
      <c r="JV24" s="216">
        <v>19</v>
      </c>
      <c r="JW24" s="17">
        <f t="shared" si="10"/>
        <v>10</v>
      </c>
      <c r="JX24" s="194">
        <f t="shared" si="120"/>
        <v>10</v>
      </c>
      <c r="JY24" s="199">
        <f t="shared" si="11"/>
        <v>252627168</v>
      </c>
      <c r="JZ24" s="199">
        <f t="shared" si="12"/>
        <v>257494317.07415605</v>
      </c>
      <c r="KA24" s="230">
        <f t="shared" si="40"/>
        <v>1</v>
      </c>
      <c r="KB24" s="230">
        <f t="shared" si="41"/>
        <v>1.0192661348052481</v>
      </c>
      <c r="KC24" s="230">
        <f t="shared" si="42"/>
        <v>1.2330558147571375</v>
      </c>
      <c r="KD24" s="216" t="s">
        <v>254</v>
      </c>
      <c r="KE24" s="231"/>
      <c r="KF24" s="232"/>
      <c r="KG24" s="231"/>
      <c r="KH24" s="193">
        <v>19</v>
      </c>
      <c r="KI24" s="216">
        <v>19</v>
      </c>
      <c r="KJ24" s="233" t="str">
        <f t="shared" si="13"/>
        <v>Q3</v>
      </c>
      <c r="KK24" s="234">
        <f t="shared" si="14"/>
        <v>1.2330558147571375</v>
      </c>
      <c r="KL24" s="200">
        <f t="shared" si="43"/>
        <v>14385.346781518547</v>
      </c>
      <c r="KM24" s="200">
        <f t="shared" si="44"/>
        <v>17737.93549624932</v>
      </c>
      <c r="KN24" s="200">
        <f t="shared" si="15"/>
        <v>28197092</v>
      </c>
      <c r="KO24" s="200">
        <f t="shared" si="16"/>
        <v>28520687.728097357</v>
      </c>
      <c r="KP24" s="200">
        <f t="shared" si="17"/>
        <v>12658952</v>
      </c>
      <c r="KQ24" s="200">
        <f t="shared" si="18"/>
        <v>12011377.570891237</v>
      </c>
      <c r="KR24" s="200">
        <v>0</v>
      </c>
      <c r="KS24" s="200">
        <f t="shared" si="45"/>
        <v>571863.19171699707</v>
      </c>
      <c r="KT24" s="200">
        <f t="shared" si="19"/>
        <v>12673337.346781518</v>
      </c>
      <c r="KU24" s="200">
        <f t="shared" si="19"/>
        <v>12029115.506387487</v>
      </c>
      <c r="KV24" s="235"/>
      <c r="KW24" s="232"/>
      <c r="KX24" s="231"/>
      <c r="KY24" s="276">
        <f t="shared" si="70"/>
        <v>19</v>
      </c>
      <c r="KZ24" s="277">
        <v>18</v>
      </c>
      <c r="LA24" s="321">
        <f t="shared" si="71"/>
        <v>1</v>
      </c>
      <c r="LB24" s="321">
        <f t="shared" si="71"/>
        <v>1.0192661348052481</v>
      </c>
      <c r="LC24" s="322">
        <v>97.871738014620576</v>
      </c>
      <c r="LD24" s="253">
        <f t="shared" si="72"/>
        <v>6116363.046827673</v>
      </c>
      <c r="LE24" s="322">
        <v>97.871738014620576</v>
      </c>
      <c r="LF24" s="253">
        <f t="shared" si="46"/>
        <v>480095.08237637393</v>
      </c>
      <c r="LG24" s="322">
        <v>97.871738014620576</v>
      </c>
      <c r="LH24" s="253">
        <f t="shared" si="47"/>
        <v>2229639.6858273833</v>
      </c>
      <c r="LI24" s="322">
        <v>113.283800212451</v>
      </c>
      <c r="LJ24" s="253">
        <f t="shared" si="48"/>
        <v>2875479.0555591611</v>
      </c>
      <c r="LK24" s="322">
        <v>114.530871148214</v>
      </c>
      <c r="LL24" s="253">
        <f t="shared" si="49"/>
        <v>225742.91782429774</v>
      </c>
      <c r="LM24" s="322">
        <v>133.31173389491801</v>
      </c>
      <c r="LN24" s="253">
        <f t="shared" si="50"/>
        <v>142005.27238721735</v>
      </c>
      <c r="LO24" s="322">
        <v>103.218284594742</v>
      </c>
      <c r="LP24" s="253">
        <f t="shared" si="51"/>
        <v>365727.66637734859</v>
      </c>
      <c r="LQ24" s="322">
        <v>109.79963570127499</v>
      </c>
      <c r="LR24" s="253">
        <f t="shared" si="52"/>
        <v>1413869.6077769804</v>
      </c>
      <c r="LS24" s="256">
        <f t="shared" si="53"/>
        <v>11194367.305560889</v>
      </c>
      <c r="LT24" s="256">
        <f t="shared" si="73"/>
        <v>13848922.334956435</v>
      </c>
      <c r="LU24" s="23"/>
      <c r="LV24" s="244"/>
      <c r="LW24" s="15"/>
      <c r="LX24" s="193">
        <v>19</v>
      </c>
      <c r="LY24" s="245">
        <v>19</v>
      </c>
      <c r="LZ24" s="200">
        <f t="shared" si="20"/>
        <v>13292866.562999997</v>
      </c>
      <c r="MA24" s="200">
        <f t="shared" si="20"/>
        <v>12673337.346781518</v>
      </c>
      <c r="MB24" s="201">
        <f t="shared" si="21"/>
        <v>12029115.506387487</v>
      </c>
      <c r="MC24" s="200">
        <f t="shared" si="22"/>
        <v>11424550.9592</v>
      </c>
      <c r="MD24" s="200">
        <f t="shared" si="22"/>
        <v>11425326.79383222</v>
      </c>
      <c r="ME24" s="201">
        <f t="shared" si="54"/>
        <v>14088065.638635341</v>
      </c>
      <c r="MF24" s="200">
        <f t="shared" si="55"/>
        <v>1868315.6037999969</v>
      </c>
      <c r="MG24" s="200">
        <f t="shared" si="55"/>
        <v>1248010.5529492982</v>
      </c>
      <c r="MH24" s="200">
        <f t="shared" si="55"/>
        <v>-2058950.132247854</v>
      </c>
      <c r="MI24" s="15"/>
      <c r="MJ24" s="22"/>
      <c r="MK24" s="15"/>
      <c r="ML24" s="15"/>
      <c r="MM24" s="15"/>
      <c r="MN24" s="15"/>
      <c r="MO24" s="15"/>
      <c r="MP24" s="22"/>
      <c r="MQ24" s="15"/>
      <c r="MR24" s="355">
        <f t="shared" si="83"/>
        <v>18</v>
      </c>
      <c r="MS24" s="327" t="s">
        <v>249</v>
      </c>
      <c r="MT24" s="5">
        <f>1-(MT8+MT21)/(MT8+MT21+MT23)</f>
        <v>5.3952186389218726E-2</v>
      </c>
      <c r="MU24" s="383"/>
      <c r="MV24" s="362"/>
      <c r="MW24" s="454">
        <f>1-(MW8+MW21)/(MW8+MW21+MW23)</f>
        <v>5.3952186389218726E-2</v>
      </c>
      <c r="MX24" s="383"/>
      <c r="MY24" s="15"/>
      <c r="MZ24" s="22"/>
      <c r="NA24" s="15"/>
      <c r="NB24" s="355">
        <f t="shared" si="84"/>
        <v>18</v>
      </c>
      <c r="NC24" s="455" t="str">
        <f>MS24</f>
        <v>Pre-Tax Return</v>
      </c>
      <c r="ND24" s="456">
        <v>5.3900000000000059E-2</v>
      </c>
      <c r="NE24" s="457">
        <f>MT24</f>
        <v>5.3952186389218726E-2</v>
      </c>
      <c r="NF24" s="457">
        <f t="shared" si="75"/>
        <v>5.2186389218666918E-5</v>
      </c>
      <c r="NG24" s="458">
        <f t="shared" si="76"/>
        <v>9.6820759218305867E-4</v>
      </c>
      <c r="NH24" s="15"/>
      <c r="NI24" s="22"/>
      <c r="NJ24" s="15"/>
    </row>
    <row r="25" spans="1:374" ht="17.25" thickBot="1" x14ac:dyDescent="0.35">
      <c r="A25" s="15"/>
      <c r="B25" s="459">
        <f>B24+1</f>
        <v>19</v>
      </c>
      <c r="C25" s="460" t="s">
        <v>250</v>
      </c>
      <c r="D25" s="460"/>
      <c r="E25" s="461"/>
      <c r="F25" s="892">
        <f>HU26</f>
        <v>201</v>
      </c>
      <c r="G25" s="893"/>
      <c r="H25" s="892">
        <f>HU26</f>
        <v>201</v>
      </c>
      <c r="I25" s="894"/>
      <c r="J25" s="893"/>
      <c r="K25" s="892">
        <f>JW26</f>
        <v>224</v>
      </c>
      <c r="L25" s="894"/>
      <c r="M25" s="893"/>
      <c r="N25" s="892">
        <f>JX26</f>
        <v>222</v>
      </c>
      <c r="O25" s="894"/>
      <c r="P25" s="893"/>
      <c r="Q25" s="462">
        <f>N25-F25</f>
        <v>21</v>
      </c>
      <c r="R25" s="463">
        <f>N25/F25-1</f>
        <v>0.10447761194029859</v>
      </c>
      <c r="S25" s="15"/>
      <c r="T25" s="22"/>
      <c r="U25" s="15"/>
      <c r="V25" s="15"/>
      <c r="W25" s="15"/>
      <c r="X25" s="15"/>
      <c r="Y25" s="15"/>
      <c r="Z25" s="15"/>
      <c r="AA25" s="15"/>
      <c r="AB25" s="15"/>
      <c r="AC25" s="22"/>
      <c r="AD25" s="15"/>
      <c r="AE25" s="15"/>
      <c r="AF25" s="15"/>
      <c r="AG25" s="15"/>
      <c r="AH25" s="15"/>
      <c r="AI25" s="15"/>
      <c r="AJ25" s="15"/>
      <c r="AK25" s="374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22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22"/>
      <c r="CS25" s="15"/>
      <c r="CT25" s="15"/>
      <c r="CU25" s="15"/>
      <c r="CV25" s="15"/>
      <c r="CW25" s="23"/>
      <c r="CX25" s="15"/>
      <c r="CY25" s="15"/>
      <c r="CZ25" s="15"/>
      <c r="DA25" s="15"/>
      <c r="DB25" s="22"/>
      <c r="DC25" s="15"/>
      <c r="DD25" s="15"/>
      <c r="DE25" s="15"/>
      <c r="DF25" s="15"/>
      <c r="DG25" s="23"/>
      <c r="DH25" s="15"/>
      <c r="DI25" s="15"/>
      <c r="DJ25" s="15"/>
      <c r="DK25" s="22"/>
      <c r="DL25" s="15"/>
      <c r="DM25" s="15"/>
      <c r="DN25" s="24"/>
      <c r="DO25" s="16"/>
      <c r="DP25" s="16"/>
      <c r="DQ25" s="16"/>
      <c r="DR25" s="16"/>
      <c r="DS25" s="15"/>
      <c r="DT25" s="15"/>
      <c r="DU25" s="15"/>
      <c r="DV25" s="15"/>
      <c r="DW25" s="15"/>
      <c r="DX25" s="22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22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22"/>
      <c r="FB25" s="15"/>
      <c r="FC25" s="247">
        <f t="shared" si="82"/>
        <v>20</v>
      </c>
      <c r="FD25" s="10" t="s">
        <v>251</v>
      </c>
      <c r="FE25" s="249"/>
      <c r="FF25" s="416"/>
      <c r="FG25" s="416"/>
      <c r="FH25" s="416"/>
      <c r="FI25" s="417"/>
      <c r="FJ25" s="416"/>
      <c r="FK25" s="416"/>
      <c r="FL25" s="416"/>
      <c r="FM25" s="416"/>
      <c r="FN25" s="416"/>
      <c r="FO25" s="23"/>
      <c r="FP25" s="319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22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22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22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22"/>
      <c r="HQ25" s="15"/>
      <c r="HR25" s="15"/>
      <c r="HS25" s="366">
        <v>20</v>
      </c>
      <c r="HT25" s="464">
        <v>20</v>
      </c>
      <c r="HU25" s="464">
        <v>10</v>
      </c>
      <c r="HV25" s="464">
        <v>10</v>
      </c>
      <c r="HW25" s="465">
        <v>347341074</v>
      </c>
      <c r="HX25" s="465">
        <v>347107484</v>
      </c>
      <c r="HY25" s="466">
        <f t="shared" si="5"/>
        <v>1</v>
      </c>
      <c r="HZ25" s="466">
        <f t="shared" si="6"/>
        <v>0.99932749099520546</v>
      </c>
      <c r="IA25" s="467">
        <v>0</v>
      </c>
      <c r="IB25" s="467">
        <v>0</v>
      </c>
      <c r="IC25" s="467">
        <v>1</v>
      </c>
      <c r="ID25" s="15"/>
      <c r="IE25" s="22"/>
      <c r="IF25" s="15"/>
      <c r="IG25" s="468">
        <v>20</v>
      </c>
      <c r="IH25" s="469">
        <v>20</v>
      </c>
      <c r="II25" s="470">
        <f t="shared" si="7"/>
        <v>0.99932749099520546</v>
      </c>
      <c r="IJ25" s="368">
        <v>255344.40000000002</v>
      </c>
      <c r="IK25" s="471">
        <f t="shared" si="30"/>
        <v>255172.67859167617</v>
      </c>
      <c r="IL25" s="368">
        <v>38706165</v>
      </c>
      <c r="IM25" s="471">
        <v>38766171</v>
      </c>
      <c r="IN25" s="368">
        <v>18488649.836199999</v>
      </c>
      <c r="IO25" s="471">
        <v>17531193</v>
      </c>
      <c r="IP25" s="368">
        <f t="shared" si="31"/>
        <v>18743994.236199997</v>
      </c>
      <c r="IQ25" s="368">
        <f t="shared" si="31"/>
        <v>17786365.678591676</v>
      </c>
      <c r="IR25" s="223"/>
      <c r="IS25" s="224"/>
      <c r="IT25" s="223"/>
      <c r="IU25" s="468">
        <v>20</v>
      </c>
      <c r="IV25" s="469">
        <v>20</v>
      </c>
      <c r="IW25" s="472">
        <f t="shared" si="8"/>
        <v>1</v>
      </c>
      <c r="IX25" s="473">
        <f t="shared" si="8"/>
        <v>0.99932749099520546</v>
      </c>
      <c r="IY25" s="368">
        <v>5227042.9881412983</v>
      </c>
      <c r="IZ25" s="471">
        <f t="shared" si="69"/>
        <v>5223527.7546633249</v>
      </c>
      <c r="JA25" s="368">
        <v>251369.78379999998</v>
      </c>
      <c r="JB25" s="471">
        <f t="shared" si="32"/>
        <v>251200.73535686123</v>
      </c>
      <c r="JC25" s="368">
        <v>2869376.4980587</v>
      </c>
      <c r="JD25" s="471">
        <f t="shared" si="33"/>
        <v>2869376.4980587</v>
      </c>
      <c r="JE25" s="368">
        <v>2038091.7000000002</v>
      </c>
      <c r="JF25" s="471">
        <v>2038091.7000000002</v>
      </c>
      <c r="JG25" s="368">
        <v>318881.80800000008</v>
      </c>
      <c r="JH25" s="471">
        <f>JG25*$HZ25</f>
        <v>318667.35711265489</v>
      </c>
      <c r="JI25" s="368">
        <v>91158.952000000019</v>
      </c>
      <c r="JJ25" s="471">
        <f t="shared" si="35"/>
        <v>91097.64678391238</v>
      </c>
      <c r="JK25" s="368">
        <v>1012572.3399999999</v>
      </c>
      <c r="JL25" s="471">
        <f t="shared" si="36"/>
        <v>1011891.3759833439</v>
      </c>
      <c r="JM25" s="368">
        <v>1416179.3000000003</v>
      </c>
      <c r="JN25" s="471">
        <f t="shared" si="37"/>
        <v>1415226.9066683466</v>
      </c>
      <c r="JO25" s="368">
        <f t="shared" si="38"/>
        <v>13224673.369999999</v>
      </c>
      <c r="JP25" s="368">
        <f t="shared" si="38"/>
        <v>13219079.974627145</v>
      </c>
      <c r="JQ25" s="474">
        <f t="shared" si="9"/>
        <v>3.8083534881740393</v>
      </c>
      <c r="JR25" s="15"/>
      <c r="JS25" s="22"/>
      <c r="JT25" s="15"/>
      <c r="JU25" s="366">
        <v>20</v>
      </c>
      <c r="JV25" s="464">
        <v>20</v>
      </c>
      <c r="JW25" s="475">
        <f t="shared" si="10"/>
        <v>10</v>
      </c>
      <c r="JX25" s="476">
        <f t="shared" si="120"/>
        <v>10</v>
      </c>
      <c r="JY25" s="477">
        <f t="shared" si="11"/>
        <v>347107484</v>
      </c>
      <c r="JZ25" s="477">
        <f t="shared" si="12"/>
        <v>353794903.57865447</v>
      </c>
      <c r="KA25" s="478">
        <f t="shared" si="40"/>
        <v>1</v>
      </c>
      <c r="KB25" s="478">
        <f t="shared" si="41"/>
        <v>1.0192661348052481</v>
      </c>
      <c r="KC25" s="478">
        <f t="shared" si="42"/>
        <v>1.2399093519279369</v>
      </c>
      <c r="KD25" s="464" t="s">
        <v>254</v>
      </c>
      <c r="KE25" s="231"/>
      <c r="KF25" s="232"/>
      <c r="KG25" s="231"/>
      <c r="KH25" s="366">
        <v>20</v>
      </c>
      <c r="KI25" s="464">
        <v>20</v>
      </c>
      <c r="KJ25" s="479" t="str">
        <f t="shared" si="13"/>
        <v>Q3</v>
      </c>
      <c r="KK25" s="480">
        <f t="shared" si="14"/>
        <v>1.2399093519279369</v>
      </c>
      <c r="KL25" s="481">
        <f t="shared" si="43"/>
        <v>255172.67859167617</v>
      </c>
      <c r="KM25" s="481">
        <f t="shared" si="44"/>
        <v>316390.99054232094</v>
      </c>
      <c r="KN25" s="481">
        <f t="shared" si="15"/>
        <v>38766171</v>
      </c>
      <c r="KO25" s="481">
        <f t="shared" si="16"/>
        <v>39187171.505043939</v>
      </c>
      <c r="KP25" s="481">
        <f t="shared" si="17"/>
        <v>17531193</v>
      </c>
      <c r="KQ25" s="481">
        <f t="shared" si="18"/>
        <v>16503526.049922265</v>
      </c>
      <c r="KR25" s="481">
        <v>0</v>
      </c>
      <c r="KS25" s="481">
        <f t="shared" si="45"/>
        <v>785734.94387229369</v>
      </c>
      <c r="KT25" s="481">
        <f t="shared" si="19"/>
        <v>17786365.678591676</v>
      </c>
      <c r="KU25" s="481">
        <f t="shared" si="19"/>
        <v>16819917.040464588</v>
      </c>
      <c r="KV25" s="235"/>
      <c r="KW25" s="232"/>
      <c r="KX25" s="231"/>
      <c r="KY25" s="285">
        <f t="shared" si="70"/>
        <v>20</v>
      </c>
      <c r="KZ25" s="286">
        <v>19</v>
      </c>
      <c r="LA25" s="287">
        <f t="shared" si="71"/>
        <v>1</v>
      </c>
      <c r="LB25" s="287">
        <f t="shared" si="71"/>
        <v>1.0192661348052481</v>
      </c>
      <c r="LC25" s="288">
        <v>97.871738014620576</v>
      </c>
      <c r="LD25" s="201">
        <f t="shared" si="72"/>
        <v>6512471.0763043147</v>
      </c>
      <c r="LE25" s="288">
        <v>97.871738014620576</v>
      </c>
      <c r="LF25" s="201">
        <f t="shared" si="46"/>
        <v>70359.186194407288</v>
      </c>
      <c r="LG25" s="288">
        <v>97.871738014620576</v>
      </c>
      <c r="LH25" s="201">
        <f t="shared" si="47"/>
        <v>2385962.9396669334</v>
      </c>
      <c r="LI25" s="288">
        <v>113.283800212451</v>
      </c>
      <c r="LJ25" s="201">
        <f t="shared" si="48"/>
        <v>2335252.3754163808</v>
      </c>
      <c r="LK25" s="288">
        <v>114.530871148214</v>
      </c>
      <c r="LL25" s="201">
        <f t="shared" si="49"/>
        <v>134410.89957427344</v>
      </c>
      <c r="LM25" s="288">
        <v>133.31173389491801</v>
      </c>
      <c r="LN25" s="201">
        <f t="shared" si="50"/>
        <v>105621.60887961766</v>
      </c>
      <c r="LO25" s="288">
        <v>103.218284594742</v>
      </c>
      <c r="LP25" s="201">
        <f t="shared" si="51"/>
        <v>1106549.1973809933</v>
      </c>
      <c r="LQ25" s="288">
        <v>109.79963570127499</v>
      </c>
      <c r="LR25" s="289">
        <f t="shared" si="52"/>
        <v>1437438.3552184177</v>
      </c>
      <c r="LS25" s="290">
        <f t="shared" si="53"/>
        <v>11425326.79383222</v>
      </c>
      <c r="LT25" s="290">
        <f t="shared" si="73"/>
        <v>14088065.638635341</v>
      </c>
      <c r="LU25" s="23"/>
      <c r="LV25" s="244"/>
      <c r="LW25" s="15"/>
      <c r="LX25" s="247">
        <v>20</v>
      </c>
      <c r="LY25" s="291">
        <v>20</v>
      </c>
      <c r="LZ25" s="256">
        <f t="shared" si="20"/>
        <v>18743994.236199997</v>
      </c>
      <c r="MA25" s="256">
        <f t="shared" si="20"/>
        <v>17786365.678591676</v>
      </c>
      <c r="MB25" s="253">
        <f t="shared" si="21"/>
        <v>16819917.040464588</v>
      </c>
      <c r="MC25" s="256">
        <f t="shared" si="22"/>
        <v>13224673.369999999</v>
      </c>
      <c r="MD25" s="256">
        <f t="shared" si="22"/>
        <v>13219079.974627145</v>
      </c>
      <c r="ME25" s="253">
        <f t="shared" si="54"/>
        <v>16390460.884423513</v>
      </c>
      <c r="MF25" s="256">
        <f t="shared" si="55"/>
        <v>5519320.8661999982</v>
      </c>
      <c r="MG25" s="256">
        <f t="shared" si="55"/>
        <v>4567285.7039645314</v>
      </c>
      <c r="MH25" s="256">
        <f t="shared" si="55"/>
        <v>429456.15604107454</v>
      </c>
      <c r="MI25" s="15"/>
      <c r="MJ25" s="22"/>
      <c r="MK25" s="15"/>
      <c r="ML25" s="15"/>
      <c r="MM25" s="15"/>
      <c r="MN25" s="15"/>
      <c r="MO25" s="15"/>
      <c r="MP25" s="22"/>
      <c r="MQ25" s="15"/>
      <c r="MR25" s="391">
        <f>MR24+1</f>
        <v>19</v>
      </c>
      <c r="MS25" s="482" t="s">
        <v>252</v>
      </c>
      <c r="MT25" s="483">
        <f>MT21+MT23-MT10</f>
        <v>137257236.27257153</v>
      </c>
      <c r="MU25" s="484">
        <f>MT25/$MT$34*100</f>
        <v>6.3206670849927358</v>
      </c>
      <c r="MV25" s="482"/>
      <c r="MW25" s="485">
        <f>MW21+MW23-MW10</f>
        <v>137257236.27257153</v>
      </c>
      <c r="MX25" s="484">
        <f>MW25/$MX$34*100</f>
        <v>6.3206670849927358</v>
      </c>
      <c r="MY25" s="15"/>
      <c r="MZ25" s="22"/>
      <c r="NA25" s="15"/>
      <c r="NB25" s="391">
        <f>NB24+1</f>
        <v>19</v>
      </c>
      <c r="NC25" s="483" t="str">
        <f>MS25</f>
        <v>Revenue Requirement</v>
      </c>
      <c r="ND25" s="483">
        <v>119903701.31244111</v>
      </c>
      <c r="NE25" s="483">
        <f>MT25</f>
        <v>137257236.27257153</v>
      </c>
      <c r="NF25" s="483">
        <f t="shared" si="75"/>
        <v>17353534.960130423</v>
      </c>
      <c r="NG25" s="486">
        <f t="shared" si="76"/>
        <v>0.14472893472163262</v>
      </c>
      <c r="NH25" s="15"/>
      <c r="NI25" s="22"/>
      <c r="NJ25" s="15"/>
    </row>
    <row r="26" spans="1:374" ht="17.25" thickBot="1" x14ac:dyDescent="0.35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22"/>
      <c r="U26" s="15"/>
      <c r="V26" s="15"/>
      <c r="W26" s="15"/>
      <c r="X26" s="15"/>
      <c r="Y26" s="15"/>
      <c r="Z26" s="15"/>
      <c r="AA26" s="15"/>
      <c r="AB26" s="15"/>
      <c r="AC26" s="22"/>
      <c r="AD26" s="15"/>
      <c r="AE26" s="15"/>
      <c r="AF26" s="15"/>
      <c r="AG26" s="15"/>
      <c r="AH26" s="15"/>
      <c r="AI26" s="15"/>
      <c r="AJ26" s="15"/>
      <c r="AK26" s="374"/>
      <c r="AL26" s="15"/>
      <c r="AM26" s="424"/>
      <c r="AN26" s="487"/>
      <c r="AO26" s="15"/>
      <c r="AP26" s="10"/>
      <c r="AQ26" s="15"/>
      <c r="AR26" s="488"/>
      <c r="AS26" s="488"/>
      <c r="AT26" s="10"/>
      <c r="AU26" s="488"/>
      <c r="AV26" s="488"/>
      <c r="AW26" s="488"/>
      <c r="AX26" s="10"/>
      <c r="AY26" s="488"/>
      <c r="AZ26" s="488"/>
      <c r="BA26" s="488"/>
      <c r="BB26" s="10"/>
      <c r="BC26" s="488"/>
      <c r="BD26" s="488"/>
      <c r="BE26" s="488"/>
      <c r="BF26" s="10"/>
      <c r="BG26" s="488"/>
      <c r="BH26" s="488"/>
      <c r="BI26" s="488"/>
      <c r="BJ26" s="10"/>
      <c r="BK26" s="488"/>
      <c r="BL26" s="488"/>
      <c r="BM26" s="488"/>
      <c r="BN26" s="10"/>
      <c r="BO26" s="488"/>
      <c r="BP26" s="488"/>
      <c r="BQ26" s="488"/>
      <c r="BR26" s="10"/>
      <c r="BS26" s="488"/>
      <c r="BT26" s="488"/>
      <c r="BU26" s="488"/>
      <c r="BV26" s="488"/>
      <c r="BW26" s="488"/>
      <c r="BX26" s="488"/>
      <c r="BY26" s="488"/>
      <c r="BZ26" s="488"/>
      <c r="CA26" s="488"/>
      <c r="CB26" s="488"/>
      <c r="CC26" s="488"/>
      <c r="CD26" s="15"/>
      <c r="CE26" s="22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22"/>
      <c r="CS26" s="15"/>
      <c r="CT26" s="15"/>
      <c r="CU26" s="15"/>
      <c r="CV26" s="15"/>
      <c r="CW26" s="23"/>
      <c r="CX26" s="15"/>
      <c r="CY26" s="15"/>
      <c r="CZ26" s="15"/>
      <c r="DA26" s="15"/>
      <c r="DB26" s="22"/>
      <c r="DC26" s="15"/>
      <c r="DD26" s="15"/>
      <c r="DE26" s="15"/>
      <c r="DF26" s="15"/>
      <c r="DG26" s="23"/>
      <c r="DH26" s="15"/>
      <c r="DI26" s="15"/>
      <c r="DJ26" s="15"/>
      <c r="DK26" s="22"/>
      <c r="DL26" s="15"/>
      <c r="DM26" s="15"/>
      <c r="DN26" s="24"/>
      <c r="DO26" s="16"/>
      <c r="DP26" s="16"/>
      <c r="DQ26" s="16"/>
      <c r="DR26" s="16"/>
      <c r="DS26" s="15"/>
      <c r="DT26" s="15"/>
      <c r="DU26" s="15"/>
      <c r="DV26" s="15"/>
      <c r="DW26" s="15"/>
      <c r="DX26" s="22"/>
      <c r="DY26" s="489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22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22"/>
      <c r="FB26" s="15"/>
      <c r="FC26" s="193">
        <f t="shared" si="82"/>
        <v>21</v>
      </c>
      <c r="FD26" s="317"/>
      <c r="FE26" s="318" t="s">
        <v>253</v>
      </c>
      <c r="FF26" s="200">
        <v>800</v>
      </c>
      <c r="FG26" s="200">
        <v>26797.57</v>
      </c>
      <c r="FH26" s="200">
        <v>177168.63</v>
      </c>
      <c r="FI26" s="201">
        <f t="shared" ref="FI26:FI31" si="122">FF26+FH26+FG26</f>
        <v>204766.2</v>
      </c>
      <c r="FJ26" s="200">
        <v>800</v>
      </c>
      <c r="FK26" s="200">
        <v>26797.57</v>
      </c>
      <c r="FL26" s="200">
        <v>177168.63</v>
      </c>
      <c r="FM26" s="200">
        <v>204766.2</v>
      </c>
      <c r="FN26" s="200">
        <v>204766.2</v>
      </c>
      <c r="FO26" s="23"/>
      <c r="FP26" s="319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22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22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22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22"/>
      <c r="HQ26" s="15"/>
      <c r="HR26" s="15"/>
      <c r="HS26" s="377">
        <v>21</v>
      </c>
      <c r="HT26" s="490" t="s">
        <v>70</v>
      </c>
      <c r="HU26" s="490">
        <f>SUM(HU6:HU25)</f>
        <v>201</v>
      </c>
      <c r="HV26" s="490">
        <f>SUM(HV6:HV25)</f>
        <v>224</v>
      </c>
      <c r="HW26" s="491">
        <f>SUM(HW6:HW25)</f>
        <v>2048196707</v>
      </c>
      <c r="HX26" s="491">
        <f>SUM(HX6:HX25)</f>
        <v>2130515699</v>
      </c>
      <c r="HY26" s="492">
        <f t="shared" si="5"/>
        <v>1.1144278606965174</v>
      </c>
      <c r="HZ26" s="492">
        <f t="shared" si="6"/>
        <v>1.0401909600375117</v>
      </c>
      <c r="IA26" s="491"/>
      <c r="IB26" s="491"/>
      <c r="IC26" s="491"/>
      <c r="ID26" s="191"/>
      <c r="IE26" s="22"/>
      <c r="IF26" s="191"/>
      <c r="IG26" s="493">
        <v>21</v>
      </c>
      <c r="IH26" s="494" t="s">
        <v>70</v>
      </c>
      <c r="II26" s="495">
        <f t="shared" si="7"/>
        <v>1.0401909600375117</v>
      </c>
      <c r="IJ26" s="483">
        <f t="shared" ref="IJ26:IO26" si="123">SUM(IJ6:IJ25)</f>
        <v>466286.09</v>
      </c>
      <c r="IK26" s="496">
        <f t="shared" si="123"/>
        <v>474734.09906802501</v>
      </c>
      <c r="IL26" s="483">
        <f t="shared" si="123"/>
        <v>225221167.40000001</v>
      </c>
      <c r="IM26" s="496">
        <f t="shared" si="123"/>
        <v>236231994</v>
      </c>
      <c r="IN26" s="483">
        <f t="shared" si="123"/>
        <v>104827971.92639999</v>
      </c>
      <c r="IO26" s="496">
        <f t="shared" si="123"/>
        <v>105116646</v>
      </c>
      <c r="IP26" s="483">
        <f t="shared" si="31"/>
        <v>105294258.01639999</v>
      </c>
      <c r="IQ26" s="483">
        <f t="shared" si="31"/>
        <v>105591380.09906803</v>
      </c>
      <c r="IR26" s="497"/>
      <c r="IS26" s="498"/>
      <c r="IT26" s="497"/>
      <c r="IU26" s="225">
        <v>21</v>
      </c>
      <c r="IV26" s="499" t="s">
        <v>70</v>
      </c>
      <c r="IW26" s="500">
        <f>HY26</f>
        <v>1.1144278606965174</v>
      </c>
      <c r="IX26" s="501">
        <f t="shared" ref="IX26" si="124">HZ26</f>
        <v>1.0401909600375117</v>
      </c>
      <c r="IY26" s="405">
        <f t="shared" ref="IY26:JN26" si="125">SUM(IY6:IY25)</f>
        <v>35686406.588502966</v>
      </c>
      <c r="IZ26" s="406">
        <f t="shared" si="125"/>
        <v>37130264.913113631</v>
      </c>
      <c r="JA26" s="405">
        <f t="shared" si="125"/>
        <v>1718931.8145400002</v>
      </c>
      <c r="JB26" s="406">
        <f t="shared" si="125"/>
        <v>1835072.5226858652</v>
      </c>
      <c r="JC26" s="405">
        <f t="shared" si="125"/>
        <v>17462772.188368127</v>
      </c>
      <c r="JD26" s="406">
        <f t="shared" si="125"/>
        <v>18149461.290652249</v>
      </c>
      <c r="JE26" s="405">
        <f t="shared" si="125"/>
        <v>19267068.749999996</v>
      </c>
      <c r="JF26" s="406">
        <f t="shared" si="125"/>
        <v>20167799.049999997</v>
      </c>
      <c r="JG26" s="405">
        <f t="shared" si="125"/>
        <v>1948303.1881833333</v>
      </c>
      <c r="JH26" s="406">
        <f t="shared" si="125"/>
        <v>2060956.1771140464</v>
      </c>
      <c r="JI26" s="405">
        <f t="shared" si="125"/>
        <v>1064127.7434166665</v>
      </c>
      <c r="JJ26" s="406">
        <f t="shared" si="125"/>
        <v>1133218.2918309369</v>
      </c>
      <c r="JK26" s="405">
        <f t="shared" si="125"/>
        <v>4913328.9389999993</v>
      </c>
      <c r="JL26" s="406">
        <f t="shared" si="125"/>
        <v>5048265.453023877</v>
      </c>
      <c r="JM26" s="405">
        <f t="shared" si="125"/>
        <v>9827661.2010500003</v>
      </c>
      <c r="JN26" s="406">
        <f t="shared" si="125"/>
        <v>10248015.626367219</v>
      </c>
      <c r="JO26" s="405">
        <f t="shared" si="38"/>
        <v>91888600.413061082</v>
      </c>
      <c r="JP26" s="405">
        <f>IZ26+JB26+JD26+JF26+JL26+JN26+JH26+JJ26</f>
        <v>95773053.32478781</v>
      </c>
      <c r="JQ26" s="502">
        <f t="shared" si="9"/>
        <v>4.4952991132494731</v>
      </c>
      <c r="JR26" s="191"/>
      <c r="JS26" s="503"/>
      <c r="JT26" s="15"/>
      <c r="JU26" s="377">
        <v>21</v>
      </c>
      <c r="JV26" s="490" t="s">
        <v>70</v>
      </c>
      <c r="JW26" s="436">
        <f>SUM(JW6:JW25)</f>
        <v>224</v>
      </c>
      <c r="JX26" s="436">
        <f>SUM(JX6:JX25)</f>
        <v>222</v>
      </c>
      <c r="JY26" s="504">
        <f>SUM(JY6:JY25)</f>
        <v>2130515699</v>
      </c>
      <c r="JZ26" s="504">
        <f>'ABDA 8 month Phase II'!L28</f>
        <v>2171562501.6616311</v>
      </c>
      <c r="KA26" s="505">
        <f t="shared" si="40"/>
        <v>0.9910714285714286</v>
      </c>
      <c r="KB26" s="505">
        <f t="shared" si="41"/>
        <v>1.0192661348052481</v>
      </c>
      <c r="KC26" s="505">
        <f>LT27/LS28</f>
        <v>1.2261229724367924</v>
      </c>
      <c r="KD26" s="506" t="s">
        <v>254</v>
      </c>
      <c r="KE26" s="507"/>
      <c r="KF26" s="508"/>
      <c r="KG26" s="507"/>
      <c r="KH26" s="193">
        <v>21</v>
      </c>
      <c r="KI26" s="509" t="s">
        <v>70</v>
      </c>
      <c r="KJ26" s="510" t="str">
        <f>KD26</f>
        <v>Q3</v>
      </c>
      <c r="KK26" s="511">
        <f t="shared" si="14"/>
        <v>1.2261229724367924</v>
      </c>
      <c r="KL26" s="405">
        <f>SUM(KL6:KL25)</f>
        <v>474734.09906802501</v>
      </c>
      <c r="KM26" s="405">
        <f>SUM(KM6:KM25)</f>
        <v>586244.47571070585</v>
      </c>
      <c r="KN26" s="405">
        <f t="shared" si="15"/>
        <v>236231994</v>
      </c>
      <c r="KO26" s="405">
        <v>240527467.54057765</v>
      </c>
      <c r="KP26" s="405">
        <f>SUM(KP6:KP25)</f>
        <v>105116646</v>
      </c>
      <c r="KQ26" s="405">
        <v>101297214.72157842</v>
      </c>
      <c r="KR26" s="405">
        <v>0</v>
      </c>
      <c r="KS26" s="405">
        <v>4822773.09</v>
      </c>
      <c r="KT26" s="405">
        <f>SUM(KL26,KP26,KR26)</f>
        <v>105591380.09906803</v>
      </c>
      <c r="KU26" s="405">
        <f>SUM(KM26,KQ26,KS26)</f>
        <v>106706232.28728913</v>
      </c>
      <c r="KV26" s="507"/>
      <c r="KW26" s="508"/>
      <c r="KX26" s="507"/>
      <c r="KY26" s="276">
        <f t="shared" si="70"/>
        <v>21</v>
      </c>
      <c r="KZ26" s="277">
        <v>20</v>
      </c>
      <c r="LA26" s="321">
        <f t="shared" si="71"/>
        <v>1</v>
      </c>
      <c r="LB26" s="321">
        <f t="shared" si="71"/>
        <v>1.0192661348052481</v>
      </c>
      <c r="LC26" s="322">
        <v>97.871738014620576</v>
      </c>
      <c r="LD26" s="253">
        <f t="shared" si="72"/>
        <v>6928906.86729204</v>
      </c>
      <c r="LE26" s="322">
        <v>97.871738014620576</v>
      </c>
      <c r="LF26" s="471">
        <f t="shared" si="46"/>
        <v>333212.83661776019</v>
      </c>
      <c r="LG26" s="322">
        <v>97.871738014620576</v>
      </c>
      <c r="LH26" s="253">
        <f t="shared" si="47"/>
        <v>3734227.3820086401</v>
      </c>
      <c r="LI26" s="322">
        <v>113.283800212451</v>
      </c>
      <c r="LJ26" s="471">
        <f t="shared" si="48"/>
        <v>2282307.354815267</v>
      </c>
      <c r="LK26" s="322">
        <v>114.530871148214</v>
      </c>
      <c r="LL26" s="471">
        <f t="shared" si="49"/>
        <v>356187.18462257675</v>
      </c>
      <c r="LM26" s="322">
        <v>133.31173389491801</v>
      </c>
      <c r="LN26" s="471">
        <f t="shared" si="50"/>
        <v>107610.35813138874</v>
      </c>
      <c r="LO26" s="322">
        <v>103.218284594742</v>
      </c>
      <c r="LP26" s="471">
        <f t="shared" si="51"/>
        <v>1078933.1006778397</v>
      </c>
      <c r="LQ26" s="322">
        <v>109.79963570127499</v>
      </c>
      <c r="LR26" s="253">
        <f t="shared" si="52"/>
        <v>1569075.800257999</v>
      </c>
      <c r="LS26" s="256">
        <f t="shared" si="53"/>
        <v>13219079.974627145</v>
      </c>
      <c r="LT26" s="256">
        <f t="shared" si="73"/>
        <v>16390460.884423513</v>
      </c>
      <c r="LU26" s="23"/>
      <c r="LV26" s="22"/>
      <c r="LW26" s="15"/>
      <c r="LX26" s="193">
        <v>21</v>
      </c>
      <c r="LY26" s="512" t="s">
        <v>70</v>
      </c>
      <c r="LZ26" s="405">
        <f>SUM(LZ6:LZ25)</f>
        <v>105294258.01640001</v>
      </c>
      <c r="MA26" s="405">
        <f t="shared" ref="MA26:ME26" si="126">SUM(MA6:MA25)</f>
        <v>105591380.09906805</v>
      </c>
      <c r="MB26" s="406">
        <f t="shared" si="126"/>
        <v>101883459.19728911</v>
      </c>
      <c r="MC26" s="405">
        <f t="shared" si="126"/>
        <v>91888600.413061112</v>
      </c>
      <c r="MD26" s="405">
        <f t="shared" si="126"/>
        <v>95773053.324787825</v>
      </c>
      <c r="ME26" s="406">
        <f t="shared" si="126"/>
        <v>117429540.82193625</v>
      </c>
      <c r="MF26" s="405">
        <f t="shared" si="55"/>
        <v>13405657.603338897</v>
      </c>
      <c r="MG26" s="405">
        <f t="shared" si="55"/>
        <v>9818326.7742802203</v>
      </c>
      <c r="MH26" s="405">
        <f t="shared" si="55"/>
        <v>-15546081.624647141</v>
      </c>
      <c r="MI26" s="15"/>
      <c r="MJ26" s="22"/>
      <c r="MK26" s="15"/>
      <c r="ML26" s="15"/>
      <c r="MM26" s="15"/>
      <c r="MN26" s="15"/>
      <c r="MO26" s="15"/>
      <c r="MP26" s="22"/>
      <c r="MQ26" s="15"/>
      <c r="MR26" s="247">
        <f>MR25+1</f>
        <v>20</v>
      </c>
      <c r="MS26" s="256" t="s">
        <v>255</v>
      </c>
      <c r="MT26" s="256">
        <v>0</v>
      </c>
      <c r="MU26" s="325">
        <f>MT26/$MT$34*100</f>
        <v>0</v>
      </c>
      <c r="MV26" s="10"/>
      <c r="MW26" s="250">
        <f>MT26</f>
        <v>0</v>
      </c>
      <c r="MX26" s="325">
        <f>MW26/$MT$34*100</f>
        <v>0</v>
      </c>
      <c r="MY26" s="15"/>
      <c r="MZ26" s="22"/>
      <c r="NA26" s="15"/>
      <c r="NB26" s="247">
        <f>NB25+1</f>
        <v>20</v>
      </c>
      <c r="NC26" s="256" t="s">
        <v>255</v>
      </c>
      <c r="ND26" s="256">
        <v>0</v>
      </c>
      <c r="NE26" s="256">
        <f>MT26</f>
        <v>0</v>
      </c>
      <c r="NF26" s="256">
        <f t="shared" si="75"/>
        <v>0</v>
      </c>
      <c r="NG26" s="265">
        <f>IFERROR(NF26/ND26,0)</f>
        <v>0</v>
      </c>
      <c r="NH26" s="15"/>
      <c r="NI26" s="22"/>
      <c r="NJ26" s="15"/>
    </row>
    <row r="27" spans="1:374" ht="17.25" thickBot="1" x14ac:dyDescent="0.35">
      <c r="A27" s="15"/>
      <c r="K27" s="839"/>
      <c r="S27" s="15"/>
      <c r="T27" s="22"/>
      <c r="U27" s="15"/>
      <c r="V27" s="15"/>
      <c r="W27" s="15"/>
      <c r="X27" s="15"/>
      <c r="Y27" s="15"/>
      <c r="Z27" s="15"/>
      <c r="AA27" s="15"/>
      <c r="AB27" s="15"/>
      <c r="AC27" s="22"/>
      <c r="AD27" s="15"/>
      <c r="AE27" s="15"/>
      <c r="AF27" s="15"/>
      <c r="AG27" s="15"/>
      <c r="AH27" s="15"/>
      <c r="AI27" s="15"/>
      <c r="AJ27" s="15"/>
      <c r="AK27" s="374"/>
      <c r="AL27" s="15"/>
      <c r="AM27" s="247"/>
      <c r="AN27" s="15"/>
      <c r="AO27" s="15"/>
      <c r="AP27" s="15"/>
      <c r="AQ27" s="15"/>
      <c r="AR27" s="25"/>
      <c r="AS27" s="261"/>
      <c r="AT27" s="15"/>
      <c r="AU27" s="25"/>
      <c r="AV27" s="261"/>
      <c r="AW27" s="262"/>
      <c r="AX27" s="15"/>
      <c r="AY27" s="25"/>
      <c r="AZ27" s="261"/>
      <c r="BA27" s="262"/>
      <c r="BB27" s="15"/>
      <c r="BC27" s="25"/>
      <c r="BD27" s="261"/>
      <c r="BE27" s="262"/>
      <c r="BF27" s="15"/>
      <c r="BG27" s="25"/>
      <c r="BH27" s="261"/>
      <c r="BI27" s="262"/>
      <c r="BJ27" s="15"/>
      <c r="BK27" s="25"/>
      <c r="BL27" s="261"/>
      <c r="BM27" s="262"/>
      <c r="BN27" s="15"/>
      <c r="BO27" s="25"/>
      <c r="BP27" s="261"/>
      <c r="BQ27" s="262"/>
      <c r="BR27" s="15"/>
      <c r="BS27" s="25"/>
      <c r="BT27" s="261"/>
      <c r="BU27" s="262"/>
      <c r="BV27" s="262"/>
      <c r="BW27" s="262"/>
      <c r="BX27" s="262"/>
      <c r="BY27" s="25"/>
      <c r="BZ27" s="15"/>
      <c r="CA27" s="262"/>
      <c r="CB27" s="262"/>
      <c r="CC27" s="262"/>
      <c r="CD27" s="15"/>
      <c r="CE27" s="22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22"/>
      <c r="CS27" s="15"/>
      <c r="CT27" s="15"/>
      <c r="CU27" s="15"/>
      <c r="CV27" s="15"/>
      <c r="CW27" s="23"/>
      <c r="CX27" s="15"/>
      <c r="CY27" s="15"/>
      <c r="CZ27" s="15"/>
      <c r="DA27" s="15"/>
      <c r="DB27" s="22"/>
      <c r="DC27" s="15"/>
      <c r="DD27" s="15"/>
      <c r="DE27" s="15"/>
      <c r="DF27" s="15"/>
      <c r="DG27" s="23"/>
      <c r="DH27" s="15"/>
      <c r="DI27" s="15"/>
      <c r="DJ27" s="15"/>
      <c r="DK27" s="22"/>
      <c r="DL27" s="15"/>
      <c r="DM27" s="15"/>
      <c r="DN27" s="24"/>
      <c r="DO27" s="16"/>
      <c r="DP27" s="16"/>
      <c r="DQ27" s="16"/>
      <c r="DR27" s="16"/>
      <c r="DS27" s="15"/>
      <c r="DT27" s="15"/>
      <c r="DU27" s="15"/>
      <c r="DV27" s="15"/>
      <c r="DW27" s="489"/>
      <c r="DX27" s="22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22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22"/>
      <c r="FB27" s="15"/>
      <c r="FC27" s="247">
        <f t="shared" si="82"/>
        <v>22</v>
      </c>
      <c r="FD27" s="272"/>
      <c r="FE27" s="273" t="s">
        <v>256</v>
      </c>
      <c r="FF27" s="256">
        <v>7008</v>
      </c>
      <c r="FG27" s="256">
        <v>0</v>
      </c>
      <c r="FH27" s="256">
        <v>76350.25</v>
      </c>
      <c r="FI27" s="253">
        <f t="shared" si="122"/>
        <v>83358.25</v>
      </c>
      <c r="FJ27" s="256">
        <v>7008</v>
      </c>
      <c r="FK27" s="256">
        <v>0</v>
      </c>
      <c r="FL27" s="256">
        <v>76350.25</v>
      </c>
      <c r="FM27" s="256">
        <v>83358.25</v>
      </c>
      <c r="FN27" s="256">
        <v>83358.25</v>
      </c>
      <c r="FO27" s="23"/>
      <c r="FP27" s="319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22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22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22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22"/>
      <c r="HQ27" s="15"/>
      <c r="HR27" s="15"/>
      <c r="HS27" s="513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22"/>
      <c r="IF27" s="15"/>
      <c r="IG27" s="514">
        <v>22</v>
      </c>
      <c r="IH27" s="515" t="s">
        <v>72</v>
      </c>
      <c r="II27" s="516"/>
      <c r="IJ27" s="517"/>
      <c r="IK27" s="518">
        <f>IK26/IJ26</f>
        <v>1.0181176519077053</v>
      </c>
      <c r="IL27" s="517"/>
      <c r="IM27" s="518">
        <f>IM26/IL26</f>
        <v>1.0488889509237131</v>
      </c>
      <c r="IN27" s="517"/>
      <c r="IO27" s="518">
        <f>IO26/IN26</f>
        <v>1.0027537885956879</v>
      </c>
      <c r="IP27" s="517"/>
      <c r="IQ27" s="519">
        <f>IQ26/IP26</f>
        <v>1.0028218260735715</v>
      </c>
      <c r="IR27" s="520"/>
      <c r="IS27" s="521"/>
      <c r="IT27" s="520"/>
      <c r="IU27" s="522">
        <v>22</v>
      </c>
      <c r="IV27" s="519" t="s">
        <v>72</v>
      </c>
      <c r="IW27" s="523"/>
      <c r="IX27" s="523"/>
      <c r="IY27" s="524"/>
      <c r="IZ27" s="525">
        <f>IZ26/IY26</f>
        <v>1.0404596164937445</v>
      </c>
      <c r="JA27" s="524"/>
      <c r="JB27" s="525">
        <f>JB26/JA26</f>
        <v>1.0675656283532953</v>
      </c>
      <c r="JC27" s="524"/>
      <c r="JD27" s="525">
        <f>JD26/JC26</f>
        <v>1.0393230292920801</v>
      </c>
      <c r="JE27" s="524"/>
      <c r="JF27" s="525">
        <f>JF26/JE26</f>
        <v>1.0467497319746679</v>
      </c>
      <c r="JG27" s="526"/>
      <c r="JH27" s="525">
        <f>JH26/JG26</f>
        <v>1.0578210771372574</v>
      </c>
      <c r="JI27" s="526"/>
      <c r="JJ27" s="525">
        <f>JJ26/JI26</f>
        <v>1.0649269308517761</v>
      </c>
      <c r="JK27" s="524"/>
      <c r="JL27" s="525">
        <f>JL26/JK26</f>
        <v>1.0274633584885406</v>
      </c>
      <c r="JM27" s="524"/>
      <c r="JN27" s="525">
        <f>JN26/JM26</f>
        <v>1.0427725800389118</v>
      </c>
      <c r="JO27" s="526"/>
      <c r="JP27" s="527">
        <f>JP26/JO26</f>
        <v>1.0422735017648022</v>
      </c>
      <c r="JQ27" s="528"/>
      <c r="JR27" s="262"/>
      <c r="JS27" s="374"/>
      <c r="JT27" s="15"/>
      <c r="JU27" s="15"/>
      <c r="JV27" s="15"/>
      <c r="JW27" s="15"/>
      <c r="JX27" s="15"/>
      <c r="JY27" s="261"/>
      <c r="JZ27" s="15"/>
      <c r="KA27" s="15"/>
      <c r="KB27" s="15"/>
      <c r="KC27" s="15"/>
      <c r="KD27" s="15"/>
      <c r="KE27" s="15"/>
      <c r="KF27" s="529"/>
      <c r="KG27" s="530"/>
      <c r="KH27" s="459">
        <v>22</v>
      </c>
      <c r="KI27" s="531" t="s">
        <v>72</v>
      </c>
      <c r="KJ27" s="531"/>
      <c r="KK27" s="531"/>
      <c r="KL27" s="526"/>
      <c r="KM27" s="532">
        <f>KM26/KL26</f>
        <v>1.2348901771783249</v>
      </c>
      <c r="KN27" s="524"/>
      <c r="KO27" s="532">
        <f>KO26/KN26</f>
        <v>1.0181832844393535</v>
      </c>
      <c r="KP27" s="524"/>
      <c r="KQ27" s="532">
        <f>KQ26/KP26</f>
        <v>0.96366482927526453</v>
      </c>
      <c r="KR27" s="533"/>
      <c r="KS27" s="533" t="e">
        <f>KS26/KR26</f>
        <v>#DIV/0!</v>
      </c>
      <c r="KT27" s="524"/>
      <c r="KU27" s="533">
        <f>KU26/KT26</f>
        <v>1.0105581742295169</v>
      </c>
      <c r="KV27" s="530"/>
      <c r="KW27" s="529"/>
      <c r="KX27" s="530"/>
      <c r="KY27" s="534">
        <f t="shared" si="70"/>
        <v>22</v>
      </c>
      <c r="KZ27" s="535" t="s">
        <v>70</v>
      </c>
      <c r="LA27" s="536">
        <f t="shared" si="71"/>
        <v>0.9910714285714286</v>
      </c>
      <c r="LB27" s="536">
        <f t="shared" si="71"/>
        <v>1.0192661348052481</v>
      </c>
      <c r="LC27" s="537"/>
      <c r="LD27" s="538">
        <f>SUM(LD7:LD26)</f>
        <v>48836115.066371776</v>
      </c>
      <c r="LE27" s="539"/>
      <c r="LF27" s="540">
        <f>SUM(LF7:LF26)</f>
        <v>2401193.5106109176</v>
      </c>
      <c r="LG27" s="541"/>
      <c r="LH27" s="538">
        <f>SUM(LH7:LH26)</f>
        <v>23349083.540678918</v>
      </c>
      <c r="LI27" s="542"/>
      <c r="LJ27" s="540">
        <f>SUM(LJ7:LJ26)</f>
        <v>22476369.306504369</v>
      </c>
      <c r="LK27" s="543"/>
      <c r="LL27" s="540">
        <f>SUM(LL7:LL26)</f>
        <v>2296889.5398224881</v>
      </c>
      <c r="LM27" s="543"/>
      <c r="LN27" s="540">
        <f>SUM(LN7:LN26)</f>
        <v>1331427.1596258292</v>
      </c>
      <c r="LO27" s="543"/>
      <c r="LP27" s="540">
        <f>SUM(LP7:LP26)</f>
        <v>5380406.0659817373</v>
      </c>
      <c r="LQ27" s="543"/>
      <c r="LR27" s="538">
        <f>SUM(LR7:LR26)</f>
        <v>11358056.632340223</v>
      </c>
      <c r="LS27" s="540"/>
      <c r="LT27" s="540">
        <f>LD27+LF27+LH27+LJ27+LP27+LR27+LL27+LN27</f>
        <v>117429540.82193625</v>
      </c>
      <c r="LU27" s="23"/>
      <c r="LV27" s="544"/>
      <c r="LW27" s="15"/>
      <c r="LX27" s="15"/>
      <c r="LY27" s="15"/>
      <c r="LZ27" s="545" t="s">
        <v>257</v>
      </c>
      <c r="MA27" s="546"/>
      <c r="MB27" s="215"/>
      <c r="MC27" s="215"/>
      <c r="MD27" s="215"/>
      <c r="ME27" s="215"/>
      <c r="MF27" s="215"/>
      <c r="MG27" s="215"/>
      <c r="MH27" s="215">
        <f>MH26-MG26</f>
        <v>-25364408.398927361</v>
      </c>
      <c r="MI27" s="15"/>
      <c r="MJ27" s="22"/>
      <c r="MK27" s="15"/>
      <c r="ML27" s="15"/>
      <c r="MM27" s="15"/>
      <c r="MN27" s="15"/>
      <c r="MO27" s="15"/>
      <c r="MP27" s="22"/>
      <c r="MQ27" s="15"/>
      <c r="MR27" s="391">
        <f>MR26+1</f>
        <v>21</v>
      </c>
      <c r="MS27" s="324" t="s">
        <v>258</v>
      </c>
      <c r="MT27" s="324">
        <v>0</v>
      </c>
      <c r="MU27" s="547">
        <f>MT27/$MT$34*100</f>
        <v>0</v>
      </c>
      <c r="MV27" s="195"/>
      <c r="MW27" s="399">
        <f>MT27</f>
        <v>0</v>
      </c>
      <c r="MX27" s="547">
        <f>MW27/$MT$34*100</f>
        <v>0</v>
      </c>
      <c r="MY27" s="15"/>
      <c r="MZ27" s="22"/>
      <c r="NA27" s="15"/>
      <c r="NB27" s="391">
        <f>NB26+1</f>
        <v>21</v>
      </c>
      <c r="NC27" s="324" t="s">
        <v>258</v>
      </c>
      <c r="ND27" s="324">
        <v>0</v>
      </c>
      <c r="NE27" s="324">
        <v>0</v>
      </c>
      <c r="NF27" s="324">
        <f t="shared" si="75"/>
        <v>0</v>
      </c>
      <c r="NG27" s="486">
        <f>IFERROR(NF27/ND27,0)</f>
        <v>0</v>
      </c>
      <c r="NH27" s="15"/>
      <c r="NI27" s="22"/>
      <c r="NJ27" s="15"/>
    </row>
    <row r="28" spans="1:374" ht="17.25" thickBot="1" x14ac:dyDescent="0.35">
      <c r="A28" s="15"/>
      <c r="K28" s="840"/>
      <c r="S28" s="15"/>
      <c r="T28" s="22"/>
      <c r="U28" s="15"/>
      <c r="V28" s="15"/>
      <c r="W28" s="15"/>
      <c r="X28" s="15"/>
      <c r="Y28" s="15"/>
      <c r="Z28" s="15"/>
      <c r="AA28" s="15"/>
      <c r="AB28" s="15"/>
      <c r="AC28" s="22"/>
      <c r="AD28" s="15"/>
      <c r="AE28" s="15"/>
      <c r="AF28" s="15"/>
      <c r="AG28" s="15"/>
      <c r="AH28" s="15"/>
      <c r="AI28" s="15"/>
      <c r="AJ28" s="15"/>
      <c r="AK28" s="374"/>
      <c r="AL28" s="15"/>
      <c r="AM28" s="247"/>
      <c r="AN28" s="15"/>
      <c r="AO28" s="15"/>
      <c r="AP28" s="15"/>
      <c r="AQ28" s="15"/>
      <c r="AR28" s="25"/>
      <c r="AS28" s="261"/>
      <c r="AT28" s="15"/>
      <c r="AU28" s="25"/>
      <c r="AV28" s="261"/>
      <c r="AW28" s="262"/>
      <c r="AX28" s="15"/>
      <c r="AY28" s="25"/>
      <c r="AZ28" s="261"/>
      <c r="BA28" s="262"/>
      <c r="BB28" s="15"/>
      <c r="BC28" s="25"/>
      <c r="BD28" s="261"/>
      <c r="BE28" s="262"/>
      <c r="BF28" s="15"/>
      <c r="BG28" s="25"/>
      <c r="BH28" s="261"/>
      <c r="BI28" s="262"/>
      <c r="BJ28" s="15"/>
      <c r="BK28" s="25"/>
      <c r="BL28" s="261"/>
      <c r="BM28" s="262"/>
      <c r="BN28" s="15"/>
      <c r="BO28" s="25"/>
      <c r="BP28" s="261"/>
      <c r="BQ28" s="262"/>
      <c r="BR28" s="15"/>
      <c r="BS28" s="25"/>
      <c r="BT28" s="261"/>
      <c r="BU28" s="262"/>
      <c r="BV28" s="262"/>
      <c r="BW28" s="262"/>
      <c r="BX28" s="262"/>
      <c r="BY28" s="25"/>
      <c r="BZ28" s="15"/>
      <c r="CA28" s="262"/>
      <c r="CB28" s="262"/>
      <c r="CC28" s="262"/>
      <c r="CD28" s="15"/>
      <c r="CE28" s="22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22"/>
      <c r="CS28" s="15"/>
      <c r="CT28" s="15"/>
      <c r="CU28" s="15"/>
      <c r="CV28" s="15"/>
      <c r="CW28" s="23"/>
      <c r="CX28" s="15"/>
      <c r="CY28" s="15"/>
      <c r="CZ28" s="15"/>
      <c r="DA28" s="15"/>
      <c r="DB28" s="22"/>
      <c r="DC28" s="15"/>
      <c r="DD28" s="15"/>
      <c r="DE28" s="15"/>
      <c r="DF28" s="15"/>
      <c r="DG28" s="23"/>
      <c r="DH28" s="15"/>
      <c r="DI28" s="15"/>
      <c r="DJ28" s="15"/>
      <c r="DK28" s="22"/>
      <c r="DL28" s="15"/>
      <c r="DM28" s="15"/>
      <c r="DN28" s="24"/>
      <c r="DO28" s="16"/>
      <c r="DP28" s="16"/>
      <c r="DQ28" s="16"/>
      <c r="DR28" s="16"/>
      <c r="DS28" s="15"/>
      <c r="DT28" s="15"/>
      <c r="DU28" s="15"/>
      <c r="DV28" s="15"/>
      <c r="DW28" s="15"/>
      <c r="DX28" s="22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22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22"/>
      <c r="FB28" s="15"/>
      <c r="FC28" s="193">
        <f t="shared" si="82"/>
        <v>23</v>
      </c>
      <c r="FD28" s="317"/>
      <c r="FE28" s="318" t="s">
        <v>259</v>
      </c>
      <c r="FF28" s="200">
        <v>90142.56</v>
      </c>
      <c r="FG28" s="200">
        <v>63872.3</v>
      </c>
      <c r="FH28" s="200">
        <v>215404</v>
      </c>
      <c r="FI28" s="201">
        <f t="shared" si="122"/>
        <v>369418.86</v>
      </c>
      <c r="FJ28" s="200">
        <v>0</v>
      </c>
      <c r="FK28" s="200">
        <v>0</v>
      </c>
      <c r="FL28" s="200">
        <v>0</v>
      </c>
      <c r="FM28" s="200">
        <v>0</v>
      </c>
      <c r="FN28" s="200">
        <v>0</v>
      </c>
      <c r="FO28" s="23"/>
      <c r="FP28" s="319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22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22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22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22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503"/>
      <c r="IF28" s="15"/>
      <c r="IG28" s="15"/>
      <c r="IH28" s="15"/>
      <c r="II28" s="15"/>
      <c r="IJ28" s="15"/>
      <c r="IK28" s="15"/>
      <c r="IL28" s="15"/>
      <c r="IM28" s="548">
        <f>IM26-IL26</f>
        <v>11010826.599999994</v>
      </c>
      <c r="IN28" s="15"/>
      <c r="IO28" s="548">
        <f>IO26-IN26</f>
        <v>288674.07360000908</v>
      </c>
      <c r="IP28" s="15"/>
      <c r="IQ28" s="548">
        <f>IQ26-IP26</f>
        <v>297122.08266803622</v>
      </c>
      <c r="IR28" s="15"/>
      <c r="IS28" s="22"/>
      <c r="IT28" s="15"/>
      <c r="IU28" s="15"/>
      <c r="IV28" s="15"/>
      <c r="IW28" s="15"/>
      <c r="IX28" s="15"/>
      <c r="IY28" s="15"/>
      <c r="IZ28" s="15"/>
      <c r="JA28" s="15"/>
      <c r="JB28" s="27"/>
      <c r="JC28" s="15"/>
      <c r="JD28" s="27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22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549"/>
      <c r="KG28" s="550"/>
      <c r="KH28" s="15"/>
      <c r="KI28" s="15"/>
      <c r="KJ28" s="15"/>
      <c r="KK28" s="15"/>
      <c r="KL28" s="15"/>
      <c r="KM28" s="15"/>
      <c r="KN28" s="15"/>
      <c r="KO28" s="548"/>
      <c r="KP28" s="15"/>
      <c r="KQ28" s="15"/>
      <c r="KR28" s="15"/>
      <c r="KS28" s="15"/>
      <c r="KT28" s="550"/>
      <c r="KU28" s="550"/>
      <c r="KV28" s="550"/>
      <c r="KW28" s="549"/>
      <c r="KX28" s="550"/>
      <c r="KY28" s="522">
        <f t="shared" si="70"/>
        <v>23</v>
      </c>
      <c r="KZ28" s="551"/>
      <c r="LA28" s="551"/>
      <c r="LB28" s="552" t="s">
        <v>260</v>
      </c>
      <c r="LC28" s="553">
        <f>IZ26</f>
        <v>37130264.913113631</v>
      </c>
      <c r="LD28" s="532">
        <f>LD27/LC28</f>
        <v>1.3152643855531416</v>
      </c>
      <c r="LE28" s="553">
        <f>JB26</f>
        <v>1835072.5226858652</v>
      </c>
      <c r="LF28" s="532">
        <f>LF27/LE28</f>
        <v>1.3085006074291066</v>
      </c>
      <c r="LG28" s="553">
        <f>JD26</f>
        <v>18149461.290652249</v>
      </c>
      <c r="LH28" s="532">
        <f>LH27/LG28</f>
        <v>1.2864890680091259</v>
      </c>
      <c r="LI28" s="532"/>
      <c r="LJ28" s="532">
        <f>LJ27/JF26</f>
        <v>1.114468130646332</v>
      </c>
      <c r="LK28" s="553">
        <f>JH26</f>
        <v>2060956.1771140464</v>
      </c>
      <c r="LL28" s="532">
        <f>LL27/LK28</f>
        <v>1.1144776222456214</v>
      </c>
      <c r="LM28" s="553">
        <f>JJ26</f>
        <v>1133218.2918309369</v>
      </c>
      <c r="LN28" s="532">
        <f>LN27/LM28</f>
        <v>1.1749079318819033</v>
      </c>
      <c r="LO28" s="553">
        <f>JL26</f>
        <v>5048265.453023877</v>
      </c>
      <c r="LP28" s="532">
        <f>LP27/LO28</f>
        <v>1.0657930166407772</v>
      </c>
      <c r="LQ28" s="553">
        <f>JN26</f>
        <v>10248015.626367219</v>
      </c>
      <c r="LR28" s="532">
        <f>LR27/LQ28</f>
        <v>1.108317653528647</v>
      </c>
      <c r="LS28" s="553">
        <f>JP26</f>
        <v>95773053.32478781</v>
      </c>
      <c r="LT28" s="533">
        <f>LT27/LS28</f>
        <v>1.2261229724367924</v>
      </c>
      <c r="LU28" s="554"/>
      <c r="LV28" s="22"/>
      <c r="LW28" s="15"/>
      <c r="LX28" s="15"/>
      <c r="LY28" s="15"/>
      <c r="LZ28" s="15"/>
      <c r="MA28" s="15"/>
      <c r="MB28" s="254"/>
      <c r="MC28" s="15"/>
      <c r="MD28" s="15"/>
      <c r="ME28" s="15"/>
      <c r="MF28" s="15"/>
      <c r="MG28" s="15"/>
      <c r="MH28" s="15"/>
      <c r="MI28" s="15"/>
      <c r="MJ28" s="22"/>
      <c r="MK28" s="15"/>
      <c r="ML28" s="15"/>
      <c r="MM28" s="15"/>
      <c r="MN28" s="15"/>
      <c r="MO28" s="15"/>
      <c r="MP28" s="22"/>
      <c r="MQ28" s="15"/>
      <c r="MR28" s="247">
        <f t="shared" ref="MR28:MR31" si="127">MR27+1</f>
        <v>22</v>
      </c>
      <c r="MS28" s="555" t="s">
        <v>261</v>
      </c>
      <c r="MT28" s="6">
        <f>SUM(MT25:MT27)</f>
        <v>137257236.27257153</v>
      </c>
      <c r="MU28" s="556">
        <f>MT28/$MT$34*100</f>
        <v>6.3206670849927358</v>
      </c>
      <c r="MV28" s="10"/>
      <c r="MW28" s="557">
        <f>SUM(MW25:MW27)</f>
        <v>137257236.27257153</v>
      </c>
      <c r="MX28" s="556">
        <f>MW28/$MT$34*100</f>
        <v>6.3206670849927358</v>
      </c>
      <c r="MY28" s="15"/>
      <c r="MZ28" s="22"/>
      <c r="NA28" s="15"/>
      <c r="NB28" s="247">
        <f t="shared" ref="NB28:NB32" si="128">NB27+1</f>
        <v>22</v>
      </c>
      <c r="NC28" s="555" t="s">
        <v>261</v>
      </c>
      <c r="ND28" s="6">
        <v>119903701.31244111</v>
      </c>
      <c r="NE28" s="6">
        <f>NE25+NE26+NE27</f>
        <v>137257236.27257153</v>
      </c>
      <c r="NF28" s="388">
        <f t="shared" si="75"/>
        <v>17353534.960130423</v>
      </c>
      <c r="NG28" s="265">
        <f t="shared" si="76"/>
        <v>0.14472893472163262</v>
      </c>
      <c r="NH28" s="15"/>
      <c r="NI28" s="22"/>
      <c r="NJ28" s="15"/>
    </row>
    <row r="29" spans="1:374" x14ac:dyDescent="0.3">
      <c r="A29" s="15"/>
      <c r="K29" s="840"/>
      <c r="S29" s="15"/>
      <c r="T29" s="22"/>
      <c r="U29" s="15"/>
      <c r="V29" s="15"/>
      <c r="W29" s="15"/>
      <c r="X29" s="15"/>
      <c r="Y29" s="15"/>
      <c r="Z29" s="15"/>
      <c r="AA29" s="15"/>
      <c r="AB29" s="15"/>
      <c r="AC29" s="22"/>
      <c r="AD29" s="15"/>
      <c r="AE29" s="15"/>
      <c r="AF29" s="15"/>
      <c r="AG29" s="15"/>
      <c r="AH29" s="15"/>
      <c r="AI29" s="15"/>
      <c r="AJ29" s="15"/>
      <c r="AK29" s="374"/>
      <c r="AL29" s="15"/>
      <c r="AM29" s="247"/>
      <c r="AN29" s="15"/>
      <c r="AO29" s="15"/>
      <c r="AP29" s="15"/>
      <c r="AQ29" s="15"/>
      <c r="AR29" s="25"/>
      <c r="AS29" s="261"/>
      <c r="AT29" s="15"/>
      <c r="AU29" s="25"/>
      <c r="AV29" s="261"/>
      <c r="AW29" s="262"/>
      <c r="AX29" s="15"/>
      <c r="AY29" s="25"/>
      <c r="AZ29" s="261"/>
      <c r="BA29" s="262"/>
      <c r="BB29" s="15"/>
      <c r="BC29" s="25"/>
      <c r="BD29" s="261"/>
      <c r="BE29" s="262"/>
      <c r="BF29" s="15"/>
      <c r="BG29" s="25"/>
      <c r="BH29" s="261"/>
      <c r="BI29" s="262"/>
      <c r="BJ29" s="15"/>
      <c r="BK29" s="25"/>
      <c r="BL29" s="261"/>
      <c r="BM29" s="262"/>
      <c r="BN29" s="15"/>
      <c r="BO29" s="25"/>
      <c r="BP29" s="261"/>
      <c r="BQ29" s="262"/>
      <c r="BR29" s="15"/>
      <c r="BS29" s="25"/>
      <c r="BT29" s="261"/>
      <c r="BU29" s="262"/>
      <c r="BV29" s="262"/>
      <c r="BW29" s="262"/>
      <c r="BX29" s="262"/>
      <c r="BY29" s="25"/>
      <c r="BZ29" s="15"/>
      <c r="CA29" s="262"/>
      <c r="CB29" s="262"/>
      <c r="CC29" s="262"/>
      <c r="CD29" s="15"/>
      <c r="CE29" s="22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22"/>
      <c r="CS29" s="15"/>
      <c r="CT29" s="15"/>
      <c r="CU29" s="15"/>
      <c r="CV29" s="15"/>
      <c r="CW29" s="23"/>
      <c r="CX29" s="15"/>
      <c r="CY29" s="15"/>
      <c r="CZ29" s="15"/>
      <c r="DA29" s="15"/>
      <c r="DB29" s="22"/>
      <c r="DC29" s="15"/>
      <c r="DD29" s="15"/>
      <c r="DE29" s="15"/>
      <c r="DF29" s="15"/>
      <c r="DG29" s="23"/>
      <c r="DH29" s="15"/>
      <c r="DI29" s="15"/>
      <c r="DJ29" s="15"/>
      <c r="DK29" s="22"/>
      <c r="DL29" s="15"/>
      <c r="DM29" s="15"/>
      <c r="DN29" s="24"/>
      <c r="DO29" s="16"/>
      <c r="DP29" s="16"/>
      <c r="DQ29" s="16"/>
      <c r="DR29" s="16"/>
      <c r="DS29" s="15"/>
      <c r="DT29" s="15"/>
      <c r="DU29" s="15"/>
      <c r="DV29" s="15"/>
      <c r="DW29" s="15"/>
      <c r="DX29" s="22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22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22"/>
      <c r="FB29" s="15"/>
      <c r="FC29" s="247">
        <f t="shared" si="82"/>
        <v>24</v>
      </c>
      <c r="FD29" s="272"/>
      <c r="FE29" s="273" t="s">
        <v>262</v>
      </c>
      <c r="FF29" s="256">
        <v>33305.32</v>
      </c>
      <c r="FG29" s="256">
        <v>59654.66</v>
      </c>
      <c r="FH29" s="256">
        <v>137989.01999999999</v>
      </c>
      <c r="FI29" s="253">
        <f t="shared" si="122"/>
        <v>230949</v>
      </c>
      <c r="FJ29" s="256">
        <v>33305.32</v>
      </c>
      <c r="FK29" s="256">
        <v>59654.66</v>
      </c>
      <c r="FL29" s="256">
        <v>137989.01999999999</v>
      </c>
      <c r="FM29" s="256">
        <v>230949</v>
      </c>
      <c r="FN29" s="256">
        <v>230949</v>
      </c>
      <c r="FO29" s="23"/>
      <c r="FP29" s="319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22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22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22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22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22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22"/>
      <c r="IT29" s="15"/>
      <c r="IU29" s="15"/>
      <c r="IV29" s="15"/>
      <c r="IW29" s="15"/>
      <c r="IX29" s="15"/>
      <c r="IY29" s="15"/>
      <c r="IZ29" s="15"/>
      <c r="JA29" s="15"/>
      <c r="JB29" s="27"/>
      <c r="JC29" s="15"/>
      <c r="JD29" s="27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262"/>
      <c r="JS29" s="374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549"/>
      <c r="KG29" s="550"/>
      <c r="KH29" s="550"/>
      <c r="KI29" s="550"/>
      <c r="KJ29" s="550"/>
      <c r="KK29" s="550"/>
      <c r="KL29" s="550"/>
      <c r="KM29" s="15"/>
      <c r="KN29" s="550"/>
      <c r="KO29" s="558"/>
      <c r="KP29" s="550"/>
      <c r="KQ29" s="558"/>
      <c r="KR29" s="558"/>
      <c r="KS29" s="558"/>
      <c r="KT29" s="550"/>
      <c r="KU29" s="550"/>
      <c r="KV29" s="550"/>
      <c r="KW29" s="549"/>
      <c r="KX29" s="550"/>
      <c r="KY29" s="15"/>
      <c r="KZ29" s="15"/>
      <c r="LA29" s="15"/>
      <c r="LB29" s="15"/>
      <c r="LC29" s="15"/>
      <c r="LD29" s="262"/>
      <c r="LE29" s="15"/>
      <c r="LF29" s="262"/>
      <c r="LG29" s="15"/>
      <c r="LH29" s="262"/>
      <c r="LI29" s="262"/>
      <c r="LJ29" s="262"/>
      <c r="LK29" s="262"/>
      <c r="LL29" s="262"/>
      <c r="LM29" s="262"/>
      <c r="LN29" s="262"/>
      <c r="LO29" s="15"/>
      <c r="LP29" s="262"/>
      <c r="LQ29" s="15"/>
      <c r="LR29" s="262"/>
      <c r="LS29" s="15"/>
      <c r="LT29" s="262"/>
      <c r="LU29" s="27"/>
      <c r="LV29" s="22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22"/>
      <c r="MK29" s="15"/>
      <c r="ML29" s="15"/>
      <c r="MM29" s="15"/>
      <c r="MN29" s="15"/>
      <c r="MO29" s="15"/>
      <c r="MP29" s="22"/>
      <c r="MQ29" s="15"/>
      <c r="MR29" s="193">
        <f t="shared" si="127"/>
        <v>23</v>
      </c>
      <c r="MS29" s="352" t="s">
        <v>263</v>
      </c>
      <c r="MT29" s="7">
        <f>MT11</f>
        <v>4822773.09</v>
      </c>
      <c r="MU29" s="418">
        <f t="shared" ref="MU29" si="129">MT29/$MT$34*100</f>
        <v>0.22208769428969793</v>
      </c>
      <c r="MV29" s="7">
        <f t="shared" ref="MV29:MW29" si="130">MV11</f>
        <v>0</v>
      </c>
      <c r="MW29" s="559">
        <f t="shared" si="130"/>
        <v>4822773.09</v>
      </c>
      <c r="MX29" s="418">
        <f t="shared" ref="MX29:MX30" si="131">MW29/$MT$34*100</f>
        <v>0.22208769428969793</v>
      </c>
      <c r="MY29" s="15"/>
      <c r="MZ29" s="22"/>
      <c r="NA29" s="15"/>
      <c r="NB29" s="193">
        <f t="shared" si="128"/>
        <v>23</v>
      </c>
      <c r="NC29" s="352" t="s">
        <v>263</v>
      </c>
      <c r="ND29" s="7">
        <v>4827046.4550000001</v>
      </c>
      <c r="NE29" s="7">
        <f>MT29</f>
        <v>4822773.09</v>
      </c>
      <c r="NF29" s="405">
        <f t="shared" si="75"/>
        <v>-4273.3650000002235</v>
      </c>
      <c r="NG29" s="307">
        <f t="shared" si="76"/>
        <v>-8.8529601689947351E-4</v>
      </c>
      <c r="NH29" s="15"/>
      <c r="NI29" s="22"/>
      <c r="NJ29" s="15"/>
    </row>
    <row r="30" spans="1:374" x14ac:dyDescent="0.3">
      <c r="A30" s="15"/>
      <c r="K30" s="840"/>
      <c r="S30" s="15"/>
      <c r="T30" s="22"/>
      <c r="U30" s="15"/>
      <c r="V30" s="15"/>
      <c r="W30" s="15"/>
      <c r="X30" s="15"/>
      <c r="Y30" s="15"/>
      <c r="Z30" s="15"/>
      <c r="AA30" s="15"/>
      <c r="AB30" s="15"/>
      <c r="AC30" s="22"/>
      <c r="AD30" s="15"/>
      <c r="AE30" s="15"/>
      <c r="AF30" s="15"/>
      <c r="AG30" s="15"/>
      <c r="AH30" s="15"/>
      <c r="AI30" s="15"/>
      <c r="AJ30" s="15"/>
      <c r="AK30" s="374"/>
      <c r="AL30" s="15"/>
      <c r="AM30" s="247"/>
      <c r="AN30" s="15"/>
      <c r="AO30" s="15"/>
      <c r="AP30" s="15"/>
      <c r="AQ30" s="15"/>
      <c r="AR30" s="25"/>
      <c r="AS30" s="261"/>
      <c r="AT30" s="15"/>
      <c r="AU30" s="25"/>
      <c r="AV30" s="261"/>
      <c r="AW30" s="262"/>
      <c r="AX30" s="15"/>
      <c r="AY30" s="25"/>
      <c r="AZ30" s="261"/>
      <c r="BA30" s="262"/>
      <c r="BB30" s="15"/>
      <c r="BC30" s="25"/>
      <c r="BD30" s="261"/>
      <c r="BE30" s="262"/>
      <c r="BF30" s="15"/>
      <c r="BG30" s="25"/>
      <c r="BH30" s="261"/>
      <c r="BI30" s="262"/>
      <c r="BJ30" s="15"/>
      <c r="BK30" s="25"/>
      <c r="BL30" s="261"/>
      <c r="BM30" s="262"/>
      <c r="BN30" s="15"/>
      <c r="BO30" s="25"/>
      <c r="BP30" s="261"/>
      <c r="BQ30" s="262"/>
      <c r="BR30" s="15"/>
      <c r="BS30" s="25"/>
      <c r="BT30" s="261"/>
      <c r="BU30" s="262"/>
      <c r="BV30" s="262"/>
      <c r="BW30" s="262"/>
      <c r="BX30" s="262"/>
      <c r="BY30" s="25"/>
      <c r="BZ30" s="15"/>
      <c r="CA30" s="262"/>
      <c r="CB30" s="262"/>
      <c r="CC30" s="262"/>
      <c r="CD30" s="15"/>
      <c r="CE30" s="22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22"/>
      <c r="CS30" s="15"/>
      <c r="CT30" s="15"/>
      <c r="CU30" s="15"/>
      <c r="CV30" s="15"/>
      <c r="CW30" s="23"/>
      <c r="CX30" s="15"/>
      <c r="CY30" s="15"/>
      <c r="CZ30" s="15"/>
      <c r="DA30" s="15"/>
      <c r="DB30" s="22"/>
      <c r="DC30" s="15"/>
      <c r="DD30" s="15"/>
      <c r="DE30" s="15"/>
      <c r="DF30" s="15"/>
      <c r="DG30" s="23"/>
      <c r="DH30" s="15"/>
      <c r="DI30" s="15"/>
      <c r="DJ30" s="15"/>
      <c r="DK30" s="22"/>
      <c r="DL30" s="15"/>
      <c r="DM30" s="15"/>
      <c r="DN30" s="24"/>
      <c r="DO30" s="16"/>
      <c r="DP30" s="16"/>
      <c r="DQ30" s="16"/>
      <c r="DR30" s="16"/>
      <c r="DS30" s="15"/>
      <c r="DT30" s="15"/>
      <c r="DU30" s="15"/>
      <c r="DV30" s="15"/>
      <c r="DW30" s="15"/>
      <c r="DX30" s="22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22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22"/>
      <c r="FB30" s="15"/>
      <c r="FC30" s="193">
        <f t="shared" si="82"/>
        <v>25</v>
      </c>
      <c r="FD30" s="317"/>
      <c r="FE30" s="318" t="s">
        <v>264</v>
      </c>
      <c r="FF30" s="200">
        <v>252328.02719999995</v>
      </c>
      <c r="FG30" s="200">
        <v>267313.91000000003</v>
      </c>
      <c r="FH30" s="200">
        <v>239894.81</v>
      </c>
      <c r="FI30" s="201">
        <f t="shared" si="122"/>
        <v>759536.74719999998</v>
      </c>
      <c r="FJ30" s="200">
        <v>252328.02720000001</v>
      </c>
      <c r="FK30" s="200">
        <v>267313.91000000003</v>
      </c>
      <c r="FL30" s="200">
        <v>239894.81</v>
      </c>
      <c r="FM30" s="200">
        <v>759536.7472000001</v>
      </c>
      <c r="FN30" s="200">
        <v>759536.7472000001</v>
      </c>
      <c r="FO30" s="23"/>
      <c r="FP30" s="319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22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22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22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22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22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22"/>
      <c r="IT30" s="15"/>
      <c r="IU30" s="15"/>
      <c r="IV30" s="15"/>
      <c r="IW30" s="15"/>
      <c r="IX30" s="15"/>
      <c r="IY30" s="15"/>
      <c r="IZ30" s="15"/>
      <c r="JA30" s="15"/>
      <c r="JB30" s="27"/>
      <c r="JC30" s="15"/>
      <c r="JD30" s="27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22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549"/>
      <c r="KG30" s="550"/>
      <c r="KH30" s="32"/>
      <c r="KI30" s="32"/>
      <c r="KJ30" s="32"/>
      <c r="KK30" s="32"/>
      <c r="KL30" s="32"/>
      <c r="KM30" s="15"/>
      <c r="KN30" s="550"/>
      <c r="KO30" s="550"/>
      <c r="KP30" s="550"/>
      <c r="KQ30" s="550"/>
      <c r="KR30" s="550"/>
      <c r="KS30" s="550"/>
      <c r="KT30" s="32"/>
      <c r="KU30" s="32"/>
      <c r="KV30" s="550"/>
      <c r="KW30" s="549"/>
      <c r="KX30" s="550"/>
      <c r="KY30" s="190"/>
      <c r="KZ30" s="190"/>
      <c r="LA30" s="190"/>
      <c r="LB30" s="190"/>
      <c r="LC30" s="190"/>
      <c r="LD30" s="560"/>
      <c r="LE30" s="560"/>
      <c r="LF30" s="561"/>
      <c r="LG30" s="190"/>
      <c r="LH30" s="561"/>
      <c r="LI30" s="561"/>
      <c r="LJ30" s="190"/>
      <c r="LK30" s="15"/>
      <c r="LL30" s="15"/>
      <c r="LM30" s="15"/>
      <c r="LN30" s="15"/>
      <c r="LO30" s="23"/>
      <c r="LP30" s="15"/>
      <c r="LQ30" s="15"/>
      <c r="LR30" s="15"/>
      <c r="LS30" s="15"/>
      <c r="LT30" s="15"/>
      <c r="LU30" s="27"/>
      <c r="LV30" s="22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22"/>
      <c r="MK30" s="15"/>
      <c r="ML30" s="15"/>
      <c r="MM30" s="15"/>
      <c r="MN30" s="15"/>
      <c r="MO30" s="15"/>
      <c r="MP30" s="22"/>
      <c r="MQ30" s="15"/>
      <c r="MR30" s="247">
        <f t="shared" si="127"/>
        <v>24</v>
      </c>
      <c r="MS30" s="555" t="s">
        <v>265</v>
      </c>
      <c r="MT30" s="6">
        <f>MT28-MT29</f>
        <v>132434463.18257153</v>
      </c>
      <c r="MU30" s="556">
        <f>MT30/$MT$34*100</f>
        <v>6.098579390703037</v>
      </c>
      <c r="MV30" s="10"/>
      <c r="MW30" s="557">
        <f>MW28-MW29</f>
        <v>132434463.18257153</v>
      </c>
      <c r="MX30" s="556">
        <f t="shared" si="131"/>
        <v>6.098579390703037</v>
      </c>
      <c r="MY30" s="15"/>
      <c r="MZ30" s="22"/>
      <c r="NA30" s="15"/>
      <c r="NB30" s="247">
        <f t="shared" si="128"/>
        <v>24</v>
      </c>
      <c r="NC30" s="555" t="s">
        <v>265</v>
      </c>
      <c r="ND30" s="6">
        <v>115076654.85744111</v>
      </c>
      <c r="NE30" s="6">
        <f>MT30</f>
        <v>132434463.18257153</v>
      </c>
      <c r="NF30" s="388">
        <f t="shared" si="75"/>
        <v>17357808.325130418</v>
      </c>
      <c r="NG30" s="265">
        <f t="shared" si="76"/>
        <v>0.15083692123857409</v>
      </c>
      <c r="NH30" s="15"/>
      <c r="NI30" s="22"/>
      <c r="NJ30" s="15"/>
    </row>
    <row r="31" spans="1:374" x14ac:dyDescent="0.3">
      <c r="A31" s="15"/>
      <c r="B31" s="887"/>
      <c r="C31" s="887"/>
      <c r="D31" s="887"/>
      <c r="E31" s="887"/>
      <c r="K31" s="840"/>
      <c r="S31" s="15"/>
      <c r="T31" s="22"/>
      <c r="U31" s="15"/>
      <c r="V31" s="15"/>
      <c r="W31" s="15"/>
      <c r="X31" s="15"/>
      <c r="Y31" s="15"/>
      <c r="Z31" s="15"/>
      <c r="AA31" s="15"/>
      <c r="AB31" s="15"/>
      <c r="AC31" s="22"/>
      <c r="AD31" s="15"/>
      <c r="AE31" s="15"/>
      <c r="AF31" s="15"/>
      <c r="AG31" s="15"/>
      <c r="AH31" s="15"/>
      <c r="AI31" s="15"/>
      <c r="AJ31" s="15"/>
      <c r="AK31" s="374"/>
      <c r="AL31" s="15"/>
      <c r="AM31" s="424"/>
      <c r="AN31" s="487"/>
      <c r="AO31" s="15"/>
      <c r="AP31" s="10"/>
      <c r="AQ31" s="15"/>
      <c r="AR31" s="15"/>
      <c r="AS31" s="488"/>
      <c r="AT31" s="10"/>
      <c r="AU31" s="15"/>
      <c r="AV31" s="488"/>
      <c r="AW31" s="488"/>
      <c r="AX31" s="10"/>
      <c r="AY31" s="15"/>
      <c r="AZ31" s="488"/>
      <c r="BA31" s="488"/>
      <c r="BB31" s="10"/>
      <c r="BC31" s="15"/>
      <c r="BD31" s="488"/>
      <c r="BE31" s="488"/>
      <c r="BF31" s="10"/>
      <c r="BG31" s="15"/>
      <c r="BH31" s="488"/>
      <c r="BI31" s="488"/>
      <c r="BJ31" s="10"/>
      <c r="BK31" s="15"/>
      <c r="BL31" s="488"/>
      <c r="BM31" s="488"/>
      <c r="BN31" s="10"/>
      <c r="BO31" s="15"/>
      <c r="BP31" s="488"/>
      <c r="BQ31" s="488"/>
      <c r="BR31" s="10"/>
      <c r="BS31" s="15"/>
      <c r="BT31" s="488"/>
      <c r="BU31" s="488"/>
      <c r="BV31" s="488"/>
      <c r="BW31" s="488"/>
      <c r="BX31" s="488"/>
      <c r="BY31" s="15"/>
      <c r="BZ31" s="488"/>
      <c r="CA31" s="488"/>
      <c r="CB31" s="488"/>
      <c r="CC31" s="488"/>
      <c r="CD31" s="15"/>
      <c r="CE31" s="22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22"/>
      <c r="CS31" s="15"/>
      <c r="CT31" s="15"/>
      <c r="CU31" s="15"/>
      <c r="CV31" s="15"/>
      <c r="CW31" s="23"/>
      <c r="CX31" s="15"/>
      <c r="CY31" s="15"/>
      <c r="CZ31" s="15"/>
      <c r="DA31" s="15"/>
      <c r="DB31" s="22"/>
      <c r="DC31" s="15"/>
      <c r="DD31" s="15"/>
      <c r="DE31" s="15"/>
      <c r="DF31" s="15"/>
      <c r="DG31" s="23"/>
      <c r="DH31" s="15"/>
      <c r="DI31" s="15"/>
      <c r="DJ31" s="15"/>
      <c r="DK31" s="22"/>
      <c r="DL31" s="15"/>
      <c r="DM31" s="15"/>
      <c r="DN31" s="24"/>
      <c r="DO31" s="16"/>
      <c r="DP31" s="16"/>
      <c r="DQ31" s="16"/>
      <c r="DR31" s="16"/>
      <c r="DS31" s="15"/>
      <c r="DT31" s="15"/>
      <c r="DU31" s="15"/>
      <c r="DV31" s="15"/>
      <c r="DW31" s="15"/>
      <c r="DX31" s="22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22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22"/>
      <c r="FB31" s="15"/>
      <c r="FC31" s="355">
        <f t="shared" si="82"/>
        <v>26</v>
      </c>
      <c r="FD31" s="562"/>
      <c r="FE31" s="563" t="s">
        <v>237</v>
      </c>
      <c r="FF31" s="388">
        <f>SUM(FF26:FF30)</f>
        <v>383583.90719999996</v>
      </c>
      <c r="FG31" s="388">
        <f>SUM(FG26:FG30)</f>
        <v>417638.44000000006</v>
      </c>
      <c r="FH31" s="388">
        <f>SUM(FH26:FH30)</f>
        <v>846806.71</v>
      </c>
      <c r="FI31" s="410">
        <f t="shared" si="122"/>
        <v>1648029.0572000002</v>
      </c>
      <c r="FJ31" s="388">
        <v>293441.34720000002</v>
      </c>
      <c r="FK31" s="388">
        <v>353766.14</v>
      </c>
      <c r="FL31" s="388">
        <v>631402.71</v>
      </c>
      <c r="FM31" s="388">
        <v>1278610.1972000001</v>
      </c>
      <c r="FN31" s="388">
        <v>1278610.1972000001</v>
      </c>
      <c r="FO31" s="23"/>
      <c r="FP31" s="319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22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22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22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22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22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22"/>
      <c r="IT31" s="15"/>
      <c r="IU31" s="15"/>
      <c r="IV31" s="15"/>
      <c r="IW31" s="15"/>
      <c r="IX31" s="15"/>
      <c r="IY31" s="15"/>
      <c r="IZ31" s="15"/>
      <c r="JA31" s="15"/>
      <c r="JB31" s="27"/>
      <c r="JC31" s="15"/>
      <c r="JD31" s="27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22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22"/>
      <c r="KG31" s="15"/>
      <c r="KH31" s="190"/>
      <c r="KI31" s="190"/>
      <c r="KJ31" s="190"/>
      <c r="KK31" s="190"/>
      <c r="KL31" s="190"/>
      <c r="KM31" s="15"/>
      <c r="KN31" s="550"/>
      <c r="KO31" s="550"/>
      <c r="KP31" s="550"/>
      <c r="KQ31" s="550"/>
      <c r="KR31" s="550"/>
      <c r="KS31" s="550"/>
      <c r="KT31" s="190"/>
      <c r="KU31" s="190"/>
      <c r="KV31" s="15"/>
      <c r="KW31" s="22"/>
      <c r="KX31" s="15"/>
      <c r="KY31" s="15"/>
      <c r="KZ31" s="15"/>
      <c r="LA31" s="15"/>
      <c r="LB31" s="15"/>
      <c r="LC31" s="15"/>
      <c r="LD31" s="15"/>
      <c r="LE31" s="15"/>
      <c r="LF31" s="27"/>
      <c r="LG31" s="15"/>
      <c r="LH31" s="27"/>
      <c r="LI31" s="27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27"/>
      <c r="LV31" s="22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22"/>
      <c r="MK31" s="15"/>
      <c r="ML31" s="15"/>
      <c r="MM31" s="15"/>
      <c r="MN31" s="15"/>
      <c r="MO31" s="15"/>
      <c r="MP31" s="22"/>
      <c r="MQ31" s="15"/>
      <c r="MR31" s="193">
        <f t="shared" si="127"/>
        <v>25</v>
      </c>
      <c r="MS31" s="324" t="s">
        <v>266</v>
      </c>
      <c r="MT31" s="324">
        <v>106708111.01526074</v>
      </c>
      <c r="MU31" s="547">
        <f>MT31/$MT$34*100</f>
        <v>4.9138862424457077</v>
      </c>
      <c r="MV31" s="17"/>
      <c r="MW31" s="399"/>
      <c r="MX31" s="565"/>
      <c r="MY31" s="15"/>
      <c r="MZ31" s="22"/>
      <c r="NA31" s="15"/>
      <c r="NB31" s="391">
        <f>NB30+1</f>
        <v>25</v>
      </c>
      <c r="NC31" s="324" t="str">
        <f>MS31</f>
        <v>Total Revenue at Current Rates</v>
      </c>
      <c r="ND31" s="324">
        <v>109331733.05602346</v>
      </c>
      <c r="NE31" s="324">
        <f>MT31</f>
        <v>106708111.01526074</v>
      </c>
      <c r="NF31" s="324">
        <f t="shared" si="75"/>
        <v>-2623622.0407627225</v>
      </c>
      <c r="NG31" s="486">
        <f t="shared" si="76"/>
        <v>-2.3996894290684419E-2</v>
      </c>
      <c r="NH31" s="15"/>
      <c r="NI31" s="22"/>
      <c r="NJ31" s="15"/>
    </row>
    <row r="32" spans="1:374" x14ac:dyDescent="0.3">
      <c r="A32" s="15"/>
      <c r="B32" s="887"/>
      <c r="C32" s="887"/>
      <c r="D32" s="887"/>
      <c r="E32" s="887"/>
      <c r="K32" s="840"/>
      <c r="S32" s="15"/>
      <c r="T32" s="22"/>
      <c r="U32" s="15"/>
      <c r="V32" s="15"/>
      <c r="W32" s="15"/>
      <c r="X32" s="15"/>
      <c r="Y32" s="15"/>
      <c r="Z32" s="15"/>
      <c r="AA32" s="15"/>
      <c r="AB32" s="15"/>
      <c r="AC32" s="22"/>
      <c r="AD32" s="15"/>
      <c r="AE32" s="15"/>
      <c r="AF32" s="15"/>
      <c r="AG32" s="15"/>
      <c r="AH32" s="15"/>
      <c r="AI32" s="15"/>
      <c r="AJ32" s="15"/>
      <c r="AK32" s="374"/>
      <c r="AL32" s="15"/>
      <c r="AM32" s="247"/>
      <c r="AN32" s="15"/>
      <c r="AO32" s="15"/>
      <c r="AP32" s="15"/>
      <c r="AQ32" s="15"/>
      <c r="AR32" s="15"/>
      <c r="AS32" s="566"/>
      <c r="AT32" s="15"/>
      <c r="AU32" s="15"/>
      <c r="AV32" s="566"/>
      <c r="AW32" s="262"/>
      <c r="AX32" s="15"/>
      <c r="AY32" s="15"/>
      <c r="AZ32" s="566"/>
      <c r="BA32" s="262"/>
      <c r="BB32" s="15"/>
      <c r="BC32" s="15"/>
      <c r="BD32" s="566"/>
      <c r="BE32" s="262"/>
      <c r="BF32" s="15"/>
      <c r="BG32" s="15"/>
      <c r="BH32" s="566"/>
      <c r="BI32" s="262"/>
      <c r="BJ32" s="15"/>
      <c r="BK32" s="15"/>
      <c r="BL32" s="566"/>
      <c r="BM32" s="262"/>
      <c r="BN32" s="15"/>
      <c r="BO32" s="15"/>
      <c r="BP32" s="566"/>
      <c r="BQ32" s="262"/>
      <c r="BR32" s="15"/>
      <c r="BS32" s="15"/>
      <c r="BT32" s="566"/>
      <c r="BU32" s="262"/>
      <c r="BV32" s="262"/>
      <c r="BW32" s="262"/>
      <c r="BX32" s="262"/>
      <c r="BY32" s="15"/>
      <c r="BZ32" s="566"/>
      <c r="CA32" s="262"/>
      <c r="CB32" s="262"/>
      <c r="CC32" s="262"/>
      <c r="CD32" s="15"/>
      <c r="CE32" s="22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22"/>
      <c r="CS32" s="15"/>
      <c r="CT32" s="15"/>
      <c r="CU32" s="15"/>
      <c r="CV32" s="15"/>
      <c r="CW32" s="23"/>
      <c r="CX32" s="15"/>
      <c r="CY32" s="15"/>
      <c r="CZ32" s="15"/>
      <c r="DA32" s="15"/>
      <c r="DB32" s="22"/>
      <c r="DC32" s="15"/>
      <c r="DD32" s="15"/>
      <c r="DE32" s="15"/>
      <c r="DF32" s="15"/>
      <c r="DG32" s="23"/>
      <c r="DH32" s="15"/>
      <c r="DI32" s="15"/>
      <c r="DJ32" s="15"/>
      <c r="DK32" s="22"/>
      <c r="DL32" s="15"/>
      <c r="DM32" s="15"/>
      <c r="DN32" s="24"/>
      <c r="DO32" s="16"/>
      <c r="DP32" s="16"/>
      <c r="DQ32" s="16"/>
      <c r="DR32" s="16"/>
      <c r="DS32" s="15"/>
      <c r="DT32" s="15"/>
      <c r="DU32" s="15"/>
      <c r="DV32" s="15"/>
      <c r="DW32" s="15"/>
      <c r="DX32" s="22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22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22"/>
      <c r="FB32" s="15"/>
      <c r="FC32" s="193">
        <f t="shared" si="82"/>
        <v>27</v>
      </c>
      <c r="FD32" s="195" t="s">
        <v>267</v>
      </c>
      <c r="FE32" s="196"/>
      <c r="FF32" s="567"/>
      <c r="FG32" s="567"/>
      <c r="FH32" s="567"/>
      <c r="FI32" s="568"/>
      <c r="FJ32" s="567"/>
      <c r="FK32" s="567"/>
      <c r="FL32" s="567"/>
      <c r="FM32" s="567"/>
      <c r="FN32" s="567"/>
      <c r="FO32" s="23"/>
      <c r="FP32" s="319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22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22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22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22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22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22"/>
      <c r="IT32" s="15"/>
      <c r="IU32" s="15"/>
      <c r="IV32" s="15"/>
      <c r="IW32" s="15"/>
      <c r="IX32" s="15"/>
      <c r="IY32" s="15"/>
      <c r="IZ32" s="15"/>
      <c r="JA32" s="15"/>
      <c r="JB32" s="27"/>
      <c r="JC32" s="15"/>
      <c r="JD32" s="27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22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22"/>
      <c r="KG32" s="190"/>
      <c r="KH32" s="583"/>
      <c r="KI32" s="583"/>
      <c r="KJ32" s="583"/>
      <c r="KK32" s="583"/>
      <c r="KL32" s="583"/>
      <c r="KM32" s="15"/>
      <c r="KN32" s="550"/>
      <c r="KO32" s="550"/>
      <c r="KP32" s="550"/>
      <c r="KQ32" s="550"/>
      <c r="KR32" s="550"/>
      <c r="KS32" s="550"/>
      <c r="KT32" s="583"/>
      <c r="KU32" s="583"/>
      <c r="KV32" s="190"/>
      <c r="KW32" s="569"/>
      <c r="KX32" s="190"/>
      <c r="KY32" s="15"/>
      <c r="KZ32" s="15"/>
      <c r="LA32" s="15"/>
      <c r="LB32" s="15"/>
      <c r="LC32" s="15"/>
      <c r="LD32" s="15"/>
      <c r="LE32" s="15"/>
      <c r="LF32" s="27"/>
      <c r="LG32" s="15"/>
      <c r="LH32" s="27"/>
      <c r="LI32" s="27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262"/>
      <c r="LV32" s="22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22"/>
      <c r="MK32" s="15"/>
      <c r="ML32" s="15"/>
      <c r="MM32" s="15"/>
      <c r="MN32" s="15"/>
      <c r="MO32" s="15"/>
      <c r="MP32" s="22"/>
      <c r="MQ32" s="15"/>
      <c r="MR32" s="355">
        <f>MR31+1</f>
        <v>26</v>
      </c>
      <c r="MS32" s="570" t="s">
        <v>268</v>
      </c>
      <c r="MT32" s="570">
        <f>MT30/MT9-1</f>
        <v>0.30738504061119287</v>
      </c>
      <c r="MU32" s="570"/>
      <c r="MV32" s="362"/>
      <c r="MW32" s="571">
        <f>(MW9)/MW30-1</f>
        <v>0</v>
      </c>
      <c r="MX32" s="570"/>
      <c r="MY32" s="15"/>
      <c r="MZ32" s="22"/>
      <c r="NA32" s="15"/>
      <c r="NB32" s="355">
        <f t="shared" si="128"/>
        <v>26</v>
      </c>
      <c r="NC32" s="570" t="str">
        <f>MS32</f>
        <v>Proposed Rate Increase</v>
      </c>
      <c r="ND32" s="572">
        <v>0.12924130711744719</v>
      </c>
      <c r="NE32" s="570">
        <f>MT32</f>
        <v>0.30738504061119287</v>
      </c>
      <c r="NF32" s="570">
        <f t="shared" si="75"/>
        <v>0.17814373349374568</v>
      </c>
      <c r="NG32" s="573"/>
      <c r="NH32" s="15"/>
      <c r="NI32" s="22"/>
      <c r="NJ32" s="15"/>
    </row>
    <row r="33" spans="1:374" x14ac:dyDescent="0.3">
      <c r="A33" s="15"/>
      <c r="S33" s="15"/>
      <c r="T33" s="22"/>
      <c r="U33" s="15"/>
      <c r="V33" s="15"/>
      <c r="W33" s="15"/>
      <c r="X33" s="15"/>
      <c r="Y33" s="15"/>
      <c r="Z33" s="15"/>
      <c r="AA33" s="15"/>
      <c r="AB33" s="15"/>
      <c r="AC33" s="22"/>
      <c r="AD33" s="15"/>
      <c r="AE33" s="15"/>
      <c r="AF33" s="15"/>
      <c r="AG33" s="15"/>
      <c r="AH33" s="15"/>
      <c r="AI33" s="15"/>
      <c r="AJ33" s="15"/>
      <c r="AK33" s="374"/>
      <c r="AL33" s="15"/>
      <c r="AM33" s="247"/>
      <c r="AN33" s="15"/>
      <c r="AO33" s="15"/>
      <c r="AP33" s="15"/>
      <c r="AQ33" s="15"/>
      <c r="AR33" s="15"/>
      <c r="AS33" s="566"/>
      <c r="AT33" s="15"/>
      <c r="AU33" s="15"/>
      <c r="AV33" s="566"/>
      <c r="AW33" s="262"/>
      <c r="AX33" s="15"/>
      <c r="AY33" s="15"/>
      <c r="AZ33" s="566"/>
      <c r="BA33" s="262"/>
      <c r="BB33" s="15"/>
      <c r="BC33" s="15"/>
      <c r="BD33" s="566"/>
      <c r="BE33" s="262"/>
      <c r="BF33" s="15"/>
      <c r="BG33" s="15"/>
      <c r="BH33" s="566"/>
      <c r="BI33" s="262"/>
      <c r="BJ33" s="15"/>
      <c r="BK33" s="15"/>
      <c r="BL33" s="566"/>
      <c r="BM33" s="262"/>
      <c r="BN33" s="15"/>
      <c r="BO33" s="15"/>
      <c r="BP33" s="566"/>
      <c r="BQ33" s="262"/>
      <c r="BR33" s="15"/>
      <c r="BS33" s="15"/>
      <c r="BT33" s="566"/>
      <c r="BU33" s="262"/>
      <c r="BV33" s="262"/>
      <c r="BW33" s="262"/>
      <c r="BX33" s="262"/>
      <c r="BY33" s="15"/>
      <c r="BZ33" s="566"/>
      <c r="CA33" s="262"/>
      <c r="CB33" s="262"/>
      <c r="CC33" s="262"/>
      <c r="CD33" s="15"/>
      <c r="CE33" s="22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22"/>
      <c r="CS33" s="15"/>
      <c r="CT33" s="15"/>
      <c r="CU33" s="15"/>
      <c r="CV33" s="15"/>
      <c r="CW33" s="23"/>
      <c r="CX33" s="15"/>
      <c r="CY33" s="15"/>
      <c r="CZ33" s="15"/>
      <c r="DA33" s="15"/>
      <c r="DB33" s="22"/>
      <c r="DC33" s="15"/>
      <c r="DD33" s="15"/>
      <c r="DE33" s="15"/>
      <c r="DF33" s="15"/>
      <c r="DG33" s="23"/>
      <c r="DH33" s="15"/>
      <c r="DI33" s="15"/>
      <c r="DJ33" s="15"/>
      <c r="DK33" s="22"/>
      <c r="DL33" s="15"/>
      <c r="DM33" s="15"/>
      <c r="DN33" s="24"/>
      <c r="DO33" s="16"/>
      <c r="DP33" s="16"/>
      <c r="DQ33" s="16"/>
      <c r="DR33" s="16"/>
      <c r="DS33" s="15"/>
      <c r="DT33" s="15"/>
      <c r="DU33" s="15"/>
      <c r="DV33" s="15"/>
      <c r="DW33" s="15"/>
      <c r="DX33" s="574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22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22"/>
      <c r="FB33" s="15"/>
      <c r="FC33" s="247">
        <f t="shared" si="82"/>
        <v>28</v>
      </c>
      <c r="FD33" s="272"/>
      <c r="FE33" s="273" t="s">
        <v>269</v>
      </c>
      <c r="FF33" s="256">
        <v>6004.1100000000006</v>
      </c>
      <c r="FG33" s="256">
        <v>48438.380000000005</v>
      </c>
      <c r="FH33" s="256">
        <v>62466.84</v>
      </c>
      <c r="FI33" s="253">
        <f>FF33+FH33+FG33</f>
        <v>116909.33</v>
      </c>
      <c r="FJ33" s="256">
        <v>6004.1100000000006</v>
      </c>
      <c r="FK33" s="256">
        <v>48438.380000000005</v>
      </c>
      <c r="FL33" s="256">
        <v>62466.84</v>
      </c>
      <c r="FM33" s="256">
        <v>116909.33</v>
      </c>
      <c r="FN33" s="256">
        <v>116909.33</v>
      </c>
      <c r="FO33" s="15"/>
      <c r="FP33" s="319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22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22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22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22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22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22"/>
      <c r="IT33" s="15"/>
      <c r="IU33" s="15"/>
      <c r="IV33" s="15"/>
      <c r="IW33" s="15"/>
      <c r="IX33" s="15"/>
      <c r="IY33" s="15"/>
      <c r="IZ33" s="15"/>
      <c r="JA33" s="15"/>
      <c r="JB33" s="27"/>
      <c r="JC33" s="15"/>
      <c r="JD33" s="27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22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575"/>
      <c r="KG33" s="576"/>
      <c r="KH33" s="583"/>
      <c r="KI33" s="583"/>
      <c r="KJ33" s="583"/>
      <c r="KK33" s="583"/>
      <c r="KL33" s="583"/>
      <c r="KM33" s="15"/>
      <c r="KN33" s="550"/>
      <c r="KO33" s="550"/>
      <c r="KP33" s="550"/>
      <c r="KQ33" s="550"/>
      <c r="KR33" s="550"/>
      <c r="KS33" s="550"/>
      <c r="KT33" s="583"/>
      <c r="KU33" s="583"/>
      <c r="KV33" s="576"/>
      <c r="KW33" s="575"/>
      <c r="KX33" s="576"/>
      <c r="KY33" s="15"/>
      <c r="KZ33" s="15"/>
      <c r="LA33" s="15"/>
      <c r="LB33" s="15"/>
      <c r="LC33" s="15"/>
      <c r="LD33" s="15"/>
      <c r="LE33" s="15"/>
      <c r="LF33" s="27"/>
      <c r="LG33" s="15"/>
      <c r="LH33" s="27"/>
      <c r="LI33" s="27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22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22"/>
      <c r="MK33" s="15"/>
      <c r="ML33" s="15"/>
      <c r="MM33" s="15"/>
      <c r="MN33" s="15"/>
      <c r="MO33" s="15"/>
      <c r="MP33" s="22"/>
      <c r="MQ33" s="15"/>
      <c r="MR33" s="371" t="s">
        <v>239</v>
      </c>
      <c r="MS33" s="371"/>
      <c r="MT33" s="371"/>
      <c r="MU33" s="371"/>
      <c r="MV33" s="371"/>
      <c r="MW33" s="371"/>
      <c r="MX33" s="371"/>
      <c r="MY33" s="15"/>
      <c r="MZ33" s="22"/>
      <c r="NA33" s="15"/>
      <c r="NB33" s="371" t="s">
        <v>239</v>
      </c>
      <c r="NC33" s="371"/>
      <c r="ND33" s="371"/>
      <c r="NE33" s="371"/>
      <c r="NF33" s="577"/>
      <c r="NG33" s="577"/>
      <c r="NH33" s="15"/>
      <c r="NI33" s="22"/>
      <c r="NJ33" s="15"/>
    </row>
    <row r="34" spans="1:374" x14ac:dyDescent="0.3">
      <c r="A34" s="15"/>
      <c r="S34" s="15"/>
      <c r="T34" s="22"/>
      <c r="U34" s="15"/>
      <c r="V34" s="15"/>
      <c r="W34" s="15"/>
      <c r="X34" s="15"/>
      <c r="Y34" s="15"/>
      <c r="Z34" s="15"/>
      <c r="AA34" s="15"/>
      <c r="AB34" s="15"/>
      <c r="AC34" s="22"/>
      <c r="AD34" s="15"/>
      <c r="AE34" s="15"/>
      <c r="AF34" s="15"/>
      <c r="AG34" s="15"/>
      <c r="AH34" s="15"/>
      <c r="AI34" s="15"/>
      <c r="AJ34" s="15"/>
      <c r="AK34" s="374"/>
      <c r="AL34" s="15"/>
      <c r="AM34" s="247"/>
      <c r="AN34" s="15"/>
      <c r="AO34" s="15"/>
      <c r="AP34" s="15"/>
      <c r="AQ34" s="15"/>
      <c r="AR34" s="15"/>
      <c r="AS34" s="566"/>
      <c r="AT34" s="15"/>
      <c r="AU34" s="15"/>
      <c r="AV34" s="566"/>
      <c r="AW34" s="262"/>
      <c r="AX34" s="15"/>
      <c r="AY34" s="15"/>
      <c r="AZ34" s="566"/>
      <c r="BA34" s="262"/>
      <c r="BB34" s="15"/>
      <c r="BC34" s="15"/>
      <c r="BD34" s="566"/>
      <c r="BE34" s="262"/>
      <c r="BF34" s="15"/>
      <c r="BG34" s="15"/>
      <c r="BH34" s="566"/>
      <c r="BI34" s="262"/>
      <c r="BJ34" s="15"/>
      <c r="BK34" s="15"/>
      <c r="BL34" s="566"/>
      <c r="BM34" s="262"/>
      <c r="BN34" s="15"/>
      <c r="BO34" s="15"/>
      <c r="BP34" s="566"/>
      <c r="BQ34" s="262"/>
      <c r="BR34" s="15"/>
      <c r="BS34" s="15"/>
      <c r="BT34" s="566"/>
      <c r="BU34" s="262"/>
      <c r="BV34" s="262"/>
      <c r="BW34" s="262"/>
      <c r="BX34" s="262"/>
      <c r="BY34" s="15"/>
      <c r="BZ34" s="566"/>
      <c r="CA34" s="262"/>
      <c r="CB34" s="262"/>
      <c r="CC34" s="262"/>
      <c r="CD34" s="15"/>
      <c r="CE34" s="22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22"/>
      <c r="CS34" s="15"/>
      <c r="CT34" s="15"/>
      <c r="CU34" s="15"/>
      <c r="CV34" s="15"/>
      <c r="CW34" s="23"/>
      <c r="CX34" s="15"/>
      <c r="CY34" s="15"/>
      <c r="CZ34" s="15"/>
      <c r="DA34" s="15"/>
      <c r="DB34" s="22"/>
      <c r="DC34" s="15"/>
      <c r="DD34" s="15"/>
      <c r="DE34" s="15"/>
      <c r="DF34" s="15"/>
      <c r="DG34" s="23"/>
      <c r="DH34" s="15"/>
      <c r="DI34" s="15"/>
      <c r="DJ34" s="15"/>
      <c r="DK34" s="22"/>
      <c r="DL34" s="15"/>
      <c r="DM34" s="15"/>
      <c r="DN34" s="24"/>
      <c r="DO34" s="16"/>
      <c r="DP34" s="16"/>
      <c r="DQ34" s="16"/>
      <c r="DR34" s="16"/>
      <c r="DS34" s="15"/>
      <c r="DT34" s="15"/>
      <c r="DU34" s="15"/>
      <c r="DV34" s="15"/>
      <c r="DW34" s="15"/>
      <c r="DX34" s="22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22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22"/>
      <c r="FB34" s="15"/>
      <c r="FC34" s="193">
        <f t="shared" si="82"/>
        <v>29</v>
      </c>
      <c r="FD34" s="317"/>
      <c r="FE34" s="318" t="s">
        <v>270</v>
      </c>
      <c r="FF34" s="200">
        <v>50553.590000000004</v>
      </c>
      <c r="FG34" s="200">
        <v>121244.4</v>
      </c>
      <c r="FH34" s="200">
        <v>669108.95000000007</v>
      </c>
      <c r="FI34" s="201">
        <f>FF34+FH34+FG34</f>
        <v>840906.94000000006</v>
      </c>
      <c r="FJ34" s="200">
        <v>50553.590000000004</v>
      </c>
      <c r="FK34" s="200">
        <v>109994.4</v>
      </c>
      <c r="FL34" s="200">
        <v>643617.42000000016</v>
      </c>
      <c r="FM34" s="200">
        <v>804165.41000000015</v>
      </c>
      <c r="FN34" s="200">
        <v>804165.41000000015</v>
      </c>
      <c r="FO34" s="23"/>
      <c r="FP34" s="319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22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22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22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22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22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22"/>
      <c r="IT34" s="15"/>
      <c r="IU34" s="15"/>
      <c r="IV34" s="15"/>
      <c r="IW34" s="15"/>
      <c r="IX34" s="15"/>
      <c r="IY34" s="15"/>
      <c r="IZ34" s="15"/>
      <c r="JA34" s="15"/>
      <c r="JB34" s="27"/>
      <c r="JC34" s="15"/>
      <c r="JD34" s="27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22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70"/>
      <c r="KG34" s="32"/>
      <c r="KH34" s="583"/>
      <c r="KI34" s="583"/>
      <c r="KJ34" s="583"/>
      <c r="KK34" s="583"/>
      <c r="KL34" s="583"/>
      <c r="KM34" s="15"/>
      <c r="KN34" s="550"/>
      <c r="KO34" s="550"/>
      <c r="KP34" s="550"/>
      <c r="KQ34" s="550"/>
      <c r="KR34" s="550"/>
      <c r="KS34" s="550"/>
      <c r="KT34" s="583"/>
      <c r="KU34" s="583"/>
      <c r="KV34" s="32"/>
      <c r="KW34" s="33"/>
      <c r="KX34" s="32"/>
      <c r="LU34" s="15"/>
      <c r="LV34" s="22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22"/>
      <c r="MK34" s="15"/>
      <c r="ML34" s="15"/>
      <c r="MM34" s="15"/>
      <c r="MN34" s="15"/>
      <c r="MO34" s="15"/>
      <c r="MP34" s="22"/>
      <c r="MQ34" s="15"/>
      <c r="MR34" s="193">
        <f>MR32+1</f>
        <v>27</v>
      </c>
      <c r="MS34" s="578" t="s">
        <v>117</v>
      </c>
      <c r="MT34" s="886">
        <f>JZ26</f>
        <v>2171562501.6616311</v>
      </c>
      <c r="MU34" s="886"/>
      <c r="MV34" s="8"/>
      <c r="MW34" s="579"/>
      <c r="MX34" s="8">
        <f>MT34</f>
        <v>2171562501.6616311</v>
      </c>
      <c r="MY34" s="15"/>
      <c r="MZ34" s="22"/>
      <c r="NA34" s="15"/>
      <c r="NB34" s="193">
        <f>NB32+1</f>
        <v>27</v>
      </c>
      <c r="NC34" s="578" t="str">
        <f>MS34</f>
        <v>Target Year Volume</v>
      </c>
      <c r="ND34" s="8">
        <v>2199842938.9662557</v>
      </c>
      <c r="NE34" s="8">
        <f>MT34</f>
        <v>2171562501.6616311</v>
      </c>
      <c r="NF34" s="836">
        <f t="shared" ref="NF34" si="132">NE34-ND34</f>
        <v>-28280437.304624557</v>
      </c>
      <c r="NG34" s="580">
        <f t="shared" ref="NG34:NG35" si="133">NF34/ND34</f>
        <v>-1.2855662012813527E-2</v>
      </c>
      <c r="NH34" s="15"/>
      <c r="NI34" s="22"/>
      <c r="NJ34" s="15"/>
    </row>
    <row r="35" spans="1:374" ht="17.25" thickBot="1" x14ac:dyDescent="0.35">
      <c r="A35" s="15"/>
      <c r="S35" s="15"/>
      <c r="T35" s="22"/>
      <c r="U35" s="15"/>
      <c r="V35" s="15"/>
      <c r="W35" s="15"/>
      <c r="X35" s="15"/>
      <c r="Y35" s="15"/>
      <c r="Z35" s="15"/>
      <c r="AA35" s="15"/>
      <c r="AB35" s="15"/>
      <c r="AC35" s="22"/>
      <c r="AD35" s="15"/>
      <c r="AE35" s="15"/>
      <c r="AF35" s="15"/>
      <c r="AG35" s="15"/>
      <c r="AH35" s="15"/>
      <c r="AI35" s="15"/>
      <c r="AJ35" s="15"/>
      <c r="AK35" s="374"/>
      <c r="AL35" s="15"/>
      <c r="AM35" s="247"/>
      <c r="AN35" s="15"/>
      <c r="AO35" s="15"/>
      <c r="AP35" s="15"/>
      <c r="AQ35" s="15"/>
      <c r="AR35" s="15"/>
      <c r="AS35" s="566"/>
      <c r="AT35" s="15"/>
      <c r="AU35" s="15"/>
      <c r="AV35" s="566"/>
      <c r="AW35" s="262"/>
      <c r="AX35" s="15"/>
      <c r="AY35" s="15"/>
      <c r="AZ35" s="566"/>
      <c r="BA35" s="262"/>
      <c r="BB35" s="15"/>
      <c r="BC35" s="15"/>
      <c r="BD35" s="566"/>
      <c r="BE35" s="262"/>
      <c r="BF35" s="15"/>
      <c r="BG35" s="15"/>
      <c r="BH35" s="566"/>
      <c r="BI35" s="262"/>
      <c r="BJ35" s="15"/>
      <c r="BK35" s="15"/>
      <c r="BL35" s="566"/>
      <c r="BM35" s="262"/>
      <c r="BN35" s="15"/>
      <c r="BO35" s="15"/>
      <c r="BP35" s="566"/>
      <c r="BQ35" s="262"/>
      <c r="BR35" s="15"/>
      <c r="BS35" s="15"/>
      <c r="BT35" s="566"/>
      <c r="BU35" s="262"/>
      <c r="BV35" s="262"/>
      <c r="BW35" s="262"/>
      <c r="BX35" s="262"/>
      <c r="BY35" s="15"/>
      <c r="BZ35" s="566"/>
      <c r="CA35" s="262"/>
      <c r="CB35" s="262"/>
      <c r="CC35" s="262"/>
      <c r="CD35" s="15"/>
      <c r="CE35" s="22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22"/>
      <c r="CS35" s="15"/>
      <c r="CT35" s="15"/>
      <c r="CU35" s="15"/>
      <c r="CV35" s="15"/>
      <c r="CW35" s="23"/>
      <c r="CX35" s="15"/>
      <c r="CY35" s="15"/>
      <c r="CZ35" s="15"/>
      <c r="DA35" s="15"/>
      <c r="DB35" s="22"/>
      <c r="DC35" s="15"/>
      <c r="DD35" s="15"/>
      <c r="DE35" s="15"/>
      <c r="DF35" s="15"/>
      <c r="DG35" s="23"/>
      <c r="DH35" s="15"/>
      <c r="DI35" s="15"/>
      <c r="DJ35" s="15"/>
      <c r="DK35" s="22"/>
      <c r="DL35" s="15"/>
      <c r="DM35" s="15"/>
      <c r="DN35" s="24"/>
      <c r="DO35" s="16"/>
      <c r="DP35" s="16"/>
      <c r="DQ35" s="16"/>
      <c r="DR35" s="16"/>
      <c r="DS35" s="15"/>
      <c r="DT35" s="15"/>
      <c r="DU35" s="15"/>
      <c r="DV35" s="15"/>
      <c r="DW35" s="15"/>
      <c r="DX35" s="22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22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22"/>
      <c r="FB35" s="15"/>
      <c r="FC35" s="366">
        <f t="shared" si="82"/>
        <v>30</v>
      </c>
      <c r="FD35" s="581"/>
      <c r="FE35" s="582" t="s">
        <v>237</v>
      </c>
      <c r="FF35" s="388">
        <f>SUM(FF33:FF34)</f>
        <v>56557.700000000004</v>
      </c>
      <c r="FG35" s="388">
        <f>SUM(FG33:FG34)</f>
        <v>169682.78</v>
      </c>
      <c r="FH35" s="388">
        <f>SUM(FH33:FH34)</f>
        <v>731575.79</v>
      </c>
      <c r="FI35" s="410">
        <f>FF35+FH35+FG35</f>
        <v>957816.27</v>
      </c>
      <c r="FJ35" s="388">
        <v>56557.700000000004</v>
      </c>
      <c r="FK35" s="388">
        <v>158432.78</v>
      </c>
      <c r="FL35" s="388">
        <v>706084.26000000013</v>
      </c>
      <c r="FM35" s="388">
        <v>921074.74000000011</v>
      </c>
      <c r="FN35" s="388">
        <v>921074.74000000011</v>
      </c>
      <c r="FO35" s="15"/>
      <c r="FP35" s="319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22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22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22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22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22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22"/>
      <c r="IT35" s="15"/>
      <c r="IU35" s="15"/>
      <c r="IV35" s="15"/>
      <c r="IW35" s="15"/>
      <c r="IX35" s="15"/>
      <c r="IY35" s="15"/>
      <c r="IZ35" s="15"/>
      <c r="JA35" s="15"/>
      <c r="JB35" s="27"/>
      <c r="JC35" s="15"/>
      <c r="JD35" s="27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22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22"/>
      <c r="KG35" s="190"/>
      <c r="KH35" s="583"/>
      <c r="KI35" s="583"/>
      <c r="KJ35" s="583"/>
      <c r="KK35" s="583"/>
      <c r="KL35" s="583"/>
      <c r="KM35" s="15"/>
      <c r="KN35" s="550"/>
      <c r="KO35" s="550"/>
      <c r="KP35" s="550"/>
      <c r="KQ35" s="550"/>
      <c r="KR35" s="550"/>
      <c r="KS35" s="550"/>
      <c r="KT35" s="583"/>
      <c r="KU35" s="583"/>
      <c r="KV35" s="190"/>
      <c r="KW35" s="569"/>
      <c r="KX35" s="190"/>
      <c r="LU35" s="15"/>
      <c r="LV35" s="22"/>
      <c r="LW35" s="15"/>
      <c r="LX35" s="15"/>
      <c r="LY35" s="15"/>
      <c r="LZ35" s="15"/>
      <c r="MA35" s="15"/>
      <c r="MB35" s="592"/>
      <c r="MC35" s="592"/>
      <c r="MD35" s="592"/>
      <c r="ME35" s="592"/>
      <c r="MF35" s="15"/>
      <c r="MG35" s="15"/>
      <c r="MH35" s="15"/>
      <c r="MI35" s="15"/>
      <c r="MJ35" s="22"/>
      <c r="MK35" s="15"/>
      <c r="ML35" s="15"/>
      <c r="MM35" s="15"/>
      <c r="MN35" s="15"/>
      <c r="MO35" s="15"/>
      <c r="MP35" s="22"/>
      <c r="MQ35" s="15"/>
      <c r="MR35" s="330">
        <f>MR34+1</f>
        <v>28</v>
      </c>
      <c r="MS35" s="584" t="s">
        <v>246</v>
      </c>
      <c r="MT35" s="888">
        <f>JX26</f>
        <v>222</v>
      </c>
      <c r="MU35" s="888"/>
      <c r="MV35" s="9"/>
      <c r="MW35" s="585"/>
      <c r="MX35" s="9">
        <f>MT35</f>
        <v>222</v>
      </c>
      <c r="MY35" s="15"/>
      <c r="MZ35" s="22"/>
      <c r="NA35" s="15"/>
      <c r="NB35" s="330">
        <f>NB34+1</f>
        <v>28</v>
      </c>
      <c r="NC35" s="584" t="str">
        <f>MS35</f>
        <v>Number of Depots</v>
      </c>
      <c r="ND35" s="9">
        <v>224</v>
      </c>
      <c r="NE35" s="9">
        <f>MT35</f>
        <v>222</v>
      </c>
      <c r="NF35" s="837">
        <f>NE35-ND35</f>
        <v>-2</v>
      </c>
      <c r="NG35" s="586">
        <f t="shared" si="133"/>
        <v>-8.9285714285714281E-3</v>
      </c>
      <c r="NH35" s="15"/>
      <c r="NI35" s="22"/>
      <c r="NJ35" s="15"/>
    </row>
    <row r="36" spans="1:374" ht="17.25" thickBot="1" x14ac:dyDescent="0.35">
      <c r="A36" s="15"/>
      <c r="S36" s="15"/>
      <c r="T36" s="22"/>
      <c r="U36" s="15"/>
      <c r="V36" s="15"/>
      <c r="W36" s="15"/>
      <c r="X36" s="15"/>
      <c r="Y36" s="15"/>
      <c r="Z36" s="15"/>
      <c r="AA36" s="15"/>
      <c r="AB36" s="15"/>
      <c r="AC36" s="22"/>
      <c r="AD36" s="15"/>
      <c r="AE36" s="15"/>
      <c r="AF36" s="15"/>
      <c r="AG36" s="15"/>
      <c r="AH36" s="15"/>
      <c r="AI36" s="15"/>
      <c r="AJ36" s="15"/>
      <c r="AK36" s="22"/>
      <c r="AL36" s="15"/>
      <c r="AM36" s="424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22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22"/>
      <c r="CS36" s="15"/>
      <c r="CT36" s="15"/>
      <c r="CU36" s="15"/>
      <c r="CV36" s="15"/>
      <c r="CW36" s="23"/>
      <c r="CX36" s="15"/>
      <c r="CY36" s="15"/>
      <c r="CZ36" s="15"/>
      <c r="DA36" s="15"/>
      <c r="DB36" s="22"/>
      <c r="DC36" s="15"/>
      <c r="DD36" s="15"/>
      <c r="DE36" s="15"/>
      <c r="DF36" s="15"/>
      <c r="DG36" s="23"/>
      <c r="DH36" s="15"/>
      <c r="DI36" s="15"/>
      <c r="DJ36" s="15"/>
      <c r="DK36" s="22"/>
      <c r="DL36" s="15"/>
      <c r="DM36" s="15"/>
      <c r="DN36" s="24"/>
      <c r="DO36" s="16"/>
      <c r="DP36" s="16"/>
      <c r="DQ36" s="16"/>
      <c r="DR36" s="16"/>
      <c r="DS36" s="15"/>
      <c r="DT36" s="15"/>
      <c r="DU36" s="15"/>
      <c r="DV36" s="15"/>
      <c r="DW36" s="15"/>
      <c r="DX36" s="22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22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22"/>
      <c r="FB36" s="15"/>
      <c r="FC36" s="377">
        <f t="shared" si="82"/>
        <v>31</v>
      </c>
      <c r="FD36" s="587"/>
      <c r="FE36" s="381" t="s">
        <v>70</v>
      </c>
      <c r="FF36" s="379">
        <f>FF20+FF24+FF31+FF35</f>
        <v>1817541.0967999995</v>
      </c>
      <c r="FG36" s="379">
        <f>FG20+FG24+FG31+FG35</f>
        <v>2790656.7659999998</v>
      </c>
      <c r="FH36" s="379">
        <f>FH20+FH24+FH31+FH35</f>
        <v>5922453.8641500007</v>
      </c>
      <c r="FI36" s="380">
        <f>FF36+FH36+FG36</f>
        <v>10530651.726950001</v>
      </c>
      <c r="FJ36" s="379">
        <v>1683442.4867999996</v>
      </c>
      <c r="FK36" s="379">
        <v>2536847.7400999996</v>
      </c>
      <c r="FL36" s="379">
        <v>5607370.9741500001</v>
      </c>
      <c r="FM36" s="379">
        <v>9827661.2010500003</v>
      </c>
      <c r="FN36" s="379">
        <v>9827661.2010500003</v>
      </c>
      <c r="FO36" s="15"/>
      <c r="FP36" s="319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22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22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22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22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22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22"/>
      <c r="IT36" s="15"/>
      <c r="IU36" s="15"/>
      <c r="IV36" s="15"/>
      <c r="IW36" s="15"/>
      <c r="IX36" s="15"/>
      <c r="IY36" s="15"/>
      <c r="IZ36" s="15"/>
      <c r="JA36" s="15"/>
      <c r="JB36" s="27"/>
      <c r="JC36" s="15"/>
      <c r="JD36" s="27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22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588"/>
      <c r="KG36" s="583"/>
      <c r="KH36" s="15"/>
      <c r="KI36" s="15"/>
      <c r="KJ36" s="15"/>
      <c r="KK36" s="15"/>
      <c r="KL36" s="15"/>
      <c r="KM36" s="15"/>
      <c r="KN36" s="550"/>
      <c r="KO36" s="550"/>
      <c r="KP36" s="550"/>
      <c r="KQ36" s="550"/>
      <c r="KR36" s="550"/>
      <c r="KS36" s="550"/>
      <c r="KT36" s="15"/>
      <c r="KU36" s="15"/>
      <c r="KV36" s="583"/>
      <c r="KW36" s="589"/>
      <c r="KX36" s="583"/>
      <c r="LU36" s="15"/>
      <c r="LV36" s="22"/>
      <c r="LW36" s="15"/>
      <c r="LX36" s="15"/>
      <c r="LY36" s="15"/>
      <c r="LZ36" s="15"/>
      <c r="MA36" s="15"/>
      <c r="MB36" s="592"/>
      <c r="MC36" s="592"/>
      <c r="MD36" s="592"/>
      <c r="ME36" s="592"/>
      <c r="MF36" s="15"/>
      <c r="MG36" s="15"/>
      <c r="MH36" s="15"/>
      <c r="MI36" s="15"/>
      <c r="MJ36" s="22"/>
      <c r="MK36" s="15"/>
      <c r="ML36" s="15"/>
      <c r="MM36" s="15"/>
      <c r="MN36" s="15"/>
      <c r="MO36" s="15"/>
      <c r="MP36" s="22"/>
      <c r="MQ36" s="15"/>
      <c r="MR36" s="16"/>
      <c r="MS36" s="16"/>
      <c r="MT36" s="15"/>
      <c r="MU36" s="15"/>
      <c r="MV36" s="15"/>
      <c r="MW36" s="15"/>
      <c r="MX36" s="15"/>
      <c r="MY36" s="15"/>
      <c r="MZ36" s="22"/>
      <c r="NA36" s="15"/>
      <c r="NB36" s="15"/>
      <c r="NC36" s="27"/>
      <c r="ND36" s="15"/>
      <c r="NE36" s="15"/>
      <c r="NF36" s="15"/>
      <c r="NG36" s="15"/>
      <c r="NH36" s="15"/>
      <c r="NI36" s="22"/>
      <c r="NJ36" s="15"/>
    </row>
    <row r="37" spans="1:374" x14ac:dyDescent="0.3">
      <c r="A37" s="15"/>
      <c r="S37" s="15"/>
      <c r="T37" s="22"/>
      <c r="U37" s="15"/>
      <c r="V37" s="15"/>
      <c r="W37" s="15"/>
      <c r="X37" s="15"/>
      <c r="Y37" s="15"/>
      <c r="Z37" s="15"/>
      <c r="AA37" s="15"/>
      <c r="AB37" s="15"/>
      <c r="AC37" s="22"/>
      <c r="AD37" s="15"/>
      <c r="AE37" s="15"/>
      <c r="AF37" s="15"/>
      <c r="AG37" s="15"/>
      <c r="AH37" s="15"/>
      <c r="AI37" s="15"/>
      <c r="AJ37" s="15"/>
      <c r="AK37" s="374"/>
      <c r="AL37" s="15"/>
      <c r="AM37" s="247"/>
      <c r="AN37" s="15"/>
      <c r="AO37" s="590"/>
      <c r="AP37" s="10"/>
      <c r="AQ37" s="15"/>
      <c r="AR37" s="15"/>
      <c r="AS37" s="235"/>
      <c r="AT37" s="15"/>
      <c r="AU37" s="591"/>
      <c r="AV37" s="235"/>
      <c r="AW37" s="262"/>
      <c r="AX37" s="15"/>
      <c r="AY37" s="591"/>
      <c r="AZ37" s="235"/>
      <c r="BA37" s="262"/>
      <c r="BB37" s="15"/>
      <c r="BC37" s="591"/>
      <c r="BD37" s="235"/>
      <c r="BE37" s="262"/>
      <c r="BF37" s="15"/>
      <c r="BG37" s="591"/>
      <c r="BH37" s="235"/>
      <c r="BI37" s="262"/>
      <c r="BJ37" s="15"/>
      <c r="BK37" s="591"/>
      <c r="BL37" s="235"/>
      <c r="BM37" s="262"/>
      <c r="BN37" s="15"/>
      <c r="BO37" s="591"/>
      <c r="BP37" s="235"/>
      <c r="BQ37" s="262"/>
      <c r="BR37" s="15"/>
      <c r="BS37" s="591"/>
      <c r="BT37" s="235"/>
      <c r="BU37" s="262"/>
      <c r="BV37" s="262"/>
      <c r="BW37" s="262"/>
      <c r="BX37" s="262"/>
      <c r="BY37" s="591"/>
      <c r="BZ37" s="235"/>
      <c r="CA37" s="262"/>
      <c r="CB37" s="262"/>
      <c r="CC37" s="262"/>
      <c r="CD37" s="15"/>
      <c r="CE37" s="22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22"/>
      <c r="CS37" s="15"/>
      <c r="CT37" s="15"/>
      <c r="CU37" s="15"/>
      <c r="CV37" s="15"/>
      <c r="CW37" s="23"/>
      <c r="CX37" s="15"/>
      <c r="CY37" s="15"/>
      <c r="CZ37" s="15"/>
      <c r="DA37" s="15"/>
      <c r="DB37" s="22"/>
      <c r="DC37" s="15"/>
      <c r="DD37" s="15"/>
      <c r="DE37" s="15"/>
      <c r="DF37" s="15"/>
      <c r="DG37" s="23"/>
      <c r="DH37" s="15"/>
      <c r="DI37" s="15"/>
      <c r="DJ37" s="15"/>
      <c r="DK37" s="22"/>
      <c r="DL37" s="15"/>
      <c r="DM37" s="15"/>
      <c r="DN37" s="24"/>
      <c r="DO37" s="16"/>
      <c r="DP37" s="16"/>
      <c r="DQ37" s="16"/>
      <c r="DR37" s="16"/>
      <c r="DS37" s="15"/>
      <c r="DT37" s="15"/>
      <c r="DU37" s="15"/>
      <c r="DV37" s="15"/>
      <c r="DW37" s="15"/>
      <c r="DX37" s="22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22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22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22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22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22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22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22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22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22"/>
      <c r="IT37" s="15"/>
      <c r="IU37" s="15"/>
      <c r="IV37" s="15"/>
      <c r="IW37" s="15"/>
      <c r="IX37" s="15"/>
      <c r="IY37" s="15"/>
      <c r="IZ37" s="15"/>
      <c r="JA37" s="15"/>
      <c r="JB37" s="27"/>
      <c r="JC37" s="15"/>
      <c r="JD37" s="27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22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588"/>
      <c r="KG37" s="583"/>
      <c r="KH37" s="15"/>
      <c r="KI37" s="15"/>
      <c r="KJ37" s="15"/>
      <c r="KK37" s="15"/>
      <c r="KL37" s="15"/>
      <c r="KM37" s="15"/>
      <c r="KN37" s="550"/>
      <c r="KO37" s="550"/>
      <c r="KP37" s="550"/>
      <c r="KQ37" s="550"/>
      <c r="KR37" s="550"/>
      <c r="KS37" s="550"/>
      <c r="KT37" s="15"/>
      <c r="KU37" s="15"/>
      <c r="KV37" s="583"/>
      <c r="KW37" s="589"/>
      <c r="KX37" s="583"/>
      <c r="LU37" s="15"/>
      <c r="LV37" s="22"/>
      <c r="LW37" s="15"/>
      <c r="LX37" s="15"/>
      <c r="LY37" s="15"/>
      <c r="LZ37" s="15"/>
      <c r="MA37" s="15"/>
      <c r="MB37" s="592"/>
      <c r="MC37" s="594"/>
      <c r="MD37" s="595"/>
      <c r="ME37" s="596"/>
      <c r="MF37" s="15"/>
      <c r="MG37" s="15"/>
      <c r="MH37" s="15"/>
      <c r="MI37" s="15"/>
      <c r="MJ37" s="22"/>
      <c r="MK37" s="15"/>
      <c r="ML37" s="15"/>
      <c r="MM37" s="15"/>
      <c r="MN37" s="15"/>
      <c r="MO37" s="15"/>
      <c r="MP37" s="22"/>
      <c r="MQ37" s="15"/>
      <c r="MR37" s="16"/>
      <c r="MS37" s="10" t="s">
        <v>447</v>
      </c>
      <c r="MT37" s="15"/>
      <c r="MU37" s="15"/>
      <c r="MV37" s="15"/>
      <c r="MW37" s="548"/>
      <c r="MX37" s="15"/>
      <c r="MY37" s="15"/>
      <c r="MZ37" s="22"/>
      <c r="NA37" s="15"/>
      <c r="NB37" s="15"/>
      <c r="NC37" s="27"/>
      <c r="ND37" s="15"/>
      <c r="NE37" s="15"/>
      <c r="NF37" s="15"/>
      <c r="NG37" s="15"/>
      <c r="NH37" s="15"/>
      <c r="NI37" s="22"/>
      <c r="NJ37" s="15"/>
    </row>
    <row r="38" spans="1:374" x14ac:dyDescent="0.3">
      <c r="A38" s="15"/>
      <c r="S38" s="15"/>
      <c r="T38" s="22"/>
      <c r="U38" s="15"/>
      <c r="V38" s="15"/>
      <c r="W38" s="15"/>
      <c r="X38" s="15"/>
      <c r="Y38" s="15"/>
      <c r="Z38" s="15"/>
      <c r="AA38" s="15"/>
      <c r="AB38" s="15"/>
      <c r="AC38" s="22"/>
      <c r="AD38" s="15"/>
      <c r="AE38" s="15"/>
      <c r="AF38" s="15"/>
      <c r="AG38" s="15"/>
      <c r="AH38" s="15"/>
      <c r="AI38" s="15"/>
      <c r="AJ38" s="15"/>
      <c r="AK38" s="374"/>
      <c r="AL38" s="15"/>
      <c r="AM38" s="247"/>
      <c r="AN38" s="15"/>
      <c r="AO38" s="15"/>
      <c r="AP38" s="10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258"/>
      <c r="BU38" s="15"/>
      <c r="BV38" s="15"/>
      <c r="BW38" s="15"/>
      <c r="BX38" s="15"/>
      <c r="BY38" s="15"/>
      <c r="BZ38" s="258"/>
      <c r="CA38" s="15"/>
      <c r="CB38" s="15"/>
      <c r="CC38" s="15"/>
      <c r="CD38" s="15"/>
      <c r="CE38" s="22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22"/>
      <c r="CS38" s="15"/>
      <c r="CT38" s="15"/>
      <c r="CU38" s="15"/>
      <c r="CV38" s="15"/>
      <c r="CW38" s="23"/>
      <c r="CX38" s="15"/>
      <c r="CY38" s="15"/>
      <c r="CZ38" s="15"/>
      <c r="DA38" s="15"/>
      <c r="DB38" s="22"/>
      <c r="DC38" s="15"/>
      <c r="DD38" s="15"/>
      <c r="DE38" s="15"/>
      <c r="DF38" s="15"/>
      <c r="DG38" s="23"/>
      <c r="DH38" s="15"/>
      <c r="DI38" s="15"/>
      <c r="DJ38" s="15"/>
      <c r="DK38" s="22"/>
      <c r="DL38" s="15"/>
      <c r="DM38" s="15"/>
      <c r="DN38" s="24"/>
      <c r="DO38" s="16"/>
      <c r="DP38" s="16"/>
      <c r="DQ38" s="16"/>
      <c r="DR38" s="16"/>
      <c r="DS38" s="15"/>
      <c r="DT38" s="15"/>
      <c r="DU38" s="15"/>
      <c r="DV38" s="15"/>
      <c r="DW38" s="15"/>
      <c r="DX38" s="22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22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22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319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22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22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22"/>
      <c r="HD38" s="15"/>
      <c r="HO38" s="15"/>
      <c r="HP38" s="22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22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22"/>
      <c r="IT38" s="15"/>
      <c r="IU38" s="15"/>
      <c r="IV38" s="15"/>
      <c r="IW38" s="15"/>
      <c r="IX38" s="15"/>
      <c r="IY38" s="15"/>
      <c r="IZ38" s="15"/>
      <c r="JA38" s="15"/>
      <c r="JB38" s="27"/>
      <c r="JC38" s="15"/>
      <c r="JD38" s="27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22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588"/>
      <c r="KG38" s="583"/>
      <c r="KH38" s="15"/>
      <c r="KI38" s="15"/>
      <c r="KJ38" s="15"/>
      <c r="KK38" s="15"/>
      <c r="KL38" s="15"/>
      <c r="KM38" s="15"/>
      <c r="KN38" s="550"/>
      <c r="KO38" s="550"/>
      <c r="KP38" s="550"/>
      <c r="KQ38" s="550"/>
      <c r="KR38" s="550"/>
      <c r="KS38" s="550"/>
      <c r="KT38" s="15"/>
      <c r="KU38" s="15"/>
      <c r="KV38" s="583"/>
      <c r="KW38" s="589"/>
      <c r="KX38" s="583"/>
      <c r="LU38" s="15"/>
      <c r="LV38" s="22"/>
      <c r="LW38" s="15"/>
      <c r="LX38" s="15"/>
      <c r="LY38" s="15"/>
      <c r="LZ38" s="15"/>
      <c r="MA38" s="15"/>
      <c r="MB38" s="592"/>
      <c r="MC38" s="595"/>
      <c r="MD38" s="595"/>
      <c r="ME38" s="596"/>
      <c r="MF38" s="15"/>
      <c r="MG38" s="15"/>
      <c r="MH38" s="15"/>
      <c r="MI38" s="15"/>
      <c r="MJ38" s="22"/>
      <c r="MK38" s="15"/>
      <c r="ML38" s="15"/>
      <c r="MM38" s="15"/>
      <c r="MN38" s="15"/>
      <c r="MO38" s="15"/>
      <c r="MP38" s="22"/>
      <c r="MQ38" s="15"/>
      <c r="MR38" s="593"/>
      <c r="MS38" s="195" t="s">
        <v>248</v>
      </c>
      <c r="MT38" s="405">
        <v>20413939.926346004</v>
      </c>
      <c r="MU38" s="418">
        <v>0.95836660078840108</v>
      </c>
      <c r="MV38" s="15"/>
      <c r="MW38" s="15"/>
      <c r="MX38" s="15"/>
      <c r="MY38" s="15"/>
      <c r="MZ38" s="22"/>
      <c r="NA38" s="15"/>
      <c r="NB38" s="15"/>
      <c r="NC38" s="27"/>
      <c r="ND38" s="15"/>
      <c r="NE38" s="15"/>
      <c r="NF38" s="15"/>
      <c r="NG38" s="15"/>
      <c r="NH38" s="15"/>
      <c r="NI38" s="22"/>
      <c r="NJ38" s="15"/>
    </row>
    <row r="39" spans="1:374" x14ac:dyDescent="0.3">
      <c r="A39" s="15"/>
      <c r="S39" s="15"/>
      <c r="T39" s="22"/>
      <c r="U39" s="15"/>
      <c r="V39" s="15"/>
      <c r="W39" s="15"/>
      <c r="X39" s="15"/>
      <c r="Y39" s="15"/>
      <c r="Z39" s="15"/>
      <c r="AA39" s="15"/>
      <c r="AB39" s="15"/>
      <c r="AC39" s="22"/>
      <c r="AD39" s="15"/>
      <c r="AE39" s="15"/>
      <c r="AF39" s="15"/>
      <c r="AG39" s="15"/>
      <c r="AH39" s="15"/>
      <c r="AI39" s="15"/>
      <c r="AJ39" s="15"/>
      <c r="AK39" s="22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22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22"/>
      <c r="CS39" s="15"/>
      <c r="CT39" s="15"/>
      <c r="CU39" s="15"/>
      <c r="CV39" s="15"/>
      <c r="CW39" s="23"/>
      <c r="CX39" s="15"/>
      <c r="CY39" s="15"/>
      <c r="CZ39" s="15"/>
      <c r="DA39" s="15"/>
      <c r="DB39" s="22"/>
      <c r="DC39" s="15"/>
      <c r="DD39" s="15"/>
      <c r="DE39" s="15"/>
      <c r="DF39" s="15"/>
      <c r="DG39" s="23"/>
      <c r="DH39" s="15"/>
      <c r="DI39" s="15"/>
      <c r="DJ39" s="15"/>
      <c r="DK39" s="22"/>
      <c r="DL39" s="15"/>
      <c r="DM39" s="15"/>
      <c r="DN39" s="24"/>
      <c r="DO39" s="16"/>
      <c r="DP39" s="16"/>
      <c r="DQ39" s="16"/>
      <c r="DR39" s="16"/>
      <c r="DS39" s="15"/>
      <c r="DT39" s="15"/>
      <c r="DU39" s="15"/>
      <c r="DV39" s="15"/>
      <c r="DW39" s="15"/>
      <c r="DX39" s="22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22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22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22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22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22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22"/>
      <c r="HD39" s="15"/>
      <c r="HO39" s="15"/>
      <c r="HP39" s="22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22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22"/>
      <c r="IT39" s="15"/>
      <c r="IU39"/>
      <c r="JQ39"/>
      <c r="JR39" s="15"/>
      <c r="JS39" s="22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588"/>
      <c r="KG39" s="583"/>
      <c r="KH39" s="15"/>
      <c r="KI39" s="15"/>
      <c r="KJ39" s="15"/>
      <c r="KK39" s="15"/>
      <c r="KL39" s="15"/>
      <c r="KM39" s="15"/>
      <c r="KN39" s="550"/>
      <c r="KO39" s="550"/>
      <c r="KP39" s="550"/>
      <c r="KQ39" s="550"/>
      <c r="KR39" s="550"/>
      <c r="KS39" s="550"/>
      <c r="KT39" s="15"/>
      <c r="KU39" s="15"/>
      <c r="KV39" s="583"/>
      <c r="KW39" s="589"/>
      <c r="KX39" s="583"/>
      <c r="LU39" s="15"/>
      <c r="LV39" s="22"/>
      <c r="LW39" s="15"/>
      <c r="LX39" s="15"/>
      <c r="LY39" s="15"/>
      <c r="LZ39" s="15"/>
      <c r="MA39" s="15"/>
      <c r="MB39" s="592"/>
      <c r="MC39" s="594"/>
      <c r="MD39" s="594"/>
      <c r="ME39" s="596"/>
      <c r="MF39" s="15"/>
      <c r="MG39" s="15"/>
      <c r="MH39" s="15"/>
      <c r="MI39" s="15"/>
      <c r="MJ39" s="22"/>
      <c r="MK39" s="15"/>
      <c r="ML39" s="15"/>
      <c r="MM39" s="15"/>
      <c r="MN39" s="15"/>
      <c r="MO39" s="15"/>
      <c r="MP39" s="22"/>
      <c r="MQ39" s="15"/>
      <c r="MR39" s="593"/>
      <c r="MS39" s="327" t="s">
        <v>249</v>
      </c>
      <c r="MT39" s="5">
        <v>5.4147950598149697E-2</v>
      </c>
      <c r="MU39" s="383"/>
      <c r="MV39" s="256"/>
      <c r="MW39" s="256"/>
      <c r="MX39" s="15"/>
      <c r="MY39" s="15"/>
      <c r="MZ39" s="22"/>
      <c r="NA39" s="15"/>
      <c r="NB39" s="15"/>
      <c r="NC39" s="27"/>
      <c r="ND39" s="15"/>
      <c r="NE39" s="15"/>
      <c r="NF39" s="15"/>
      <c r="NG39" s="15"/>
      <c r="NH39" s="15"/>
      <c r="NI39" s="22"/>
      <c r="NJ39" s="15"/>
    </row>
    <row r="40" spans="1:374" x14ac:dyDescent="0.3">
      <c r="A40" s="813"/>
      <c r="S40" s="813"/>
      <c r="T40" s="822"/>
      <c r="U40" s="813"/>
      <c r="V40" s="813"/>
      <c r="W40" s="813"/>
      <c r="X40" s="813"/>
      <c r="Y40" s="813"/>
      <c r="Z40" s="813"/>
      <c r="AA40" s="813"/>
      <c r="AB40" s="813"/>
      <c r="AC40" s="822"/>
      <c r="AD40" s="813"/>
      <c r="AE40" s="813"/>
      <c r="AF40" s="813"/>
      <c r="AG40" s="813"/>
      <c r="AH40" s="813"/>
      <c r="AI40" s="813"/>
      <c r="AJ40" s="813"/>
      <c r="AK40" s="823"/>
      <c r="AL40" s="813"/>
      <c r="AM40" s="813"/>
      <c r="AN40" s="813"/>
      <c r="AO40" s="813"/>
      <c r="AP40" s="813"/>
      <c r="AQ40" s="813"/>
      <c r="AR40" s="813"/>
      <c r="AS40" s="813"/>
      <c r="AT40" s="813"/>
      <c r="AU40" s="813"/>
      <c r="AV40" s="813"/>
      <c r="AW40" s="813"/>
      <c r="AX40" s="813"/>
      <c r="AY40" s="813"/>
      <c r="AZ40" s="813"/>
      <c r="BA40" s="813"/>
      <c r="BB40" s="813"/>
      <c r="BC40" s="813"/>
      <c r="BD40" s="813"/>
      <c r="BE40" s="813"/>
      <c r="BF40" s="813"/>
      <c r="BG40" s="813"/>
      <c r="BH40" s="813"/>
      <c r="BI40" s="813"/>
      <c r="BJ40" s="813"/>
      <c r="BK40" s="813"/>
      <c r="BL40" s="813"/>
      <c r="BM40" s="813"/>
      <c r="BN40" s="813"/>
      <c r="BO40" s="813"/>
      <c r="BP40" s="813"/>
      <c r="BQ40" s="813"/>
      <c r="BR40" s="813"/>
      <c r="BS40" s="813"/>
      <c r="BT40" s="813"/>
      <c r="BU40" s="813"/>
      <c r="BV40" s="813"/>
      <c r="BW40" s="813"/>
      <c r="BX40" s="813"/>
      <c r="BY40" s="813"/>
      <c r="BZ40" s="813"/>
      <c r="CA40" s="813"/>
      <c r="CB40" s="813"/>
      <c r="CC40" s="813"/>
      <c r="CD40" s="813"/>
      <c r="CE40" s="822"/>
      <c r="CF40" s="813"/>
      <c r="CG40" s="813"/>
      <c r="CH40" s="813"/>
      <c r="CI40" s="813"/>
      <c r="CJ40" s="813"/>
      <c r="CK40" s="813"/>
      <c r="CL40" s="813"/>
      <c r="CM40" s="813"/>
      <c r="CN40" s="813"/>
      <c r="CO40" s="813"/>
      <c r="CP40" s="813"/>
      <c r="CQ40" s="813"/>
      <c r="CR40" s="822"/>
      <c r="CS40" s="813"/>
      <c r="CT40" s="813"/>
      <c r="CU40" s="813"/>
      <c r="CV40" s="813"/>
      <c r="CW40" s="814"/>
      <c r="CX40" s="813"/>
      <c r="CY40" s="813"/>
      <c r="CZ40" s="813"/>
      <c r="DA40" s="813"/>
      <c r="DB40" s="822"/>
      <c r="DC40" s="813"/>
      <c r="DD40" s="813"/>
      <c r="DE40" s="813"/>
      <c r="DF40" s="813"/>
      <c r="DG40" s="814"/>
      <c r="DH40" s="813"/>
      <c r="DI40" s="813"/>
      <c r="DJ40" s="813"/>
      <c r="DK40" s="822"/>
      <c r="DL40" s="813"/>
      <c r="DM40" s="813"/>
      <c r="DN40" s="815"/>
      <c r="DO40" s="816"/>
      <c r="DP40" s="816"/>
      <c r="DQ40" s="816"/>
      <c r="DR40" s="816"/>
      <c r="DS40" s="813"/>
      <c r="DT40" s="813"/>
      <c r="DU40" s="813"/>
      <c r="DV40" s="813"/>
      <c r="DW40" s="813"/>
      <c r="DX40" s="822"/>
      <c r="DY40" s="813"/>
      <c r="DZ40" s="813"/>
      <c r="EA40" s="813"/>
      <c r="EB40" s="813"/>
      <c r="EC40" s="813"/>
      <c r="ED40" s="813"/>
      <c r="EE40" s="813"/>
      <c r="EF40" s="813"/>
      <c r="EG40" s="813"/>
      <c r="EH40" s="813"/>
      <c r="EI40" s="813"/>
      <c r="EJ40" s="813"/>
      <c r="EK40" s="822"/>
      <c r="EL40" s="813"/>
      <c r="EM40" s="813"/>
      <c r="EN40" s="813"/>
      <c r="EO40" s="813"/>
      <c r="EP40" s="813"/>
      <c r="EQ40" s="813"/>
      <c r="ER40" s="813"/>
      <c r="ES40" s="813"/>
      <c r="ET40" s="813"/>
      <c r="EU40" s="813"/>
      <c r="EV40" s="813"/>
      <c r="EW40" s="813"/>
      <c r="EX40" s="813"/>
      <c r="EY40" s="813"/>
      <c r="EZ40" s="813"/>
      <c r="FA40" s="822"/>
      <c r="FB40" s="813"/>
      <c r="FO40" s="813"/>
      <c r="FP40" s="822"/>
      <c r="FQ40" s="813"/>
      <c r="FR40" s="813"/>
      <c r="FS40" s="813"/>
      <c r="FT40" s="813"/>
      <c r="FU40" s="813"/>
      <c r="FV40" s="813"/>
      <c r="FW40" s="813"/>
      <c r="FX40" s="813"/>
      <c r="FY40" s="813"/>
      <c r="FZ40" s="813"/>
      <c r="GA40" s="813"/>
      <c r="GB40" s="813"/>
      <c r="GC40" s="822"/>
      <c r="GD40" s="813"/>
      <c r="GE40" s="813"/>
      <c r="GF40" s="813"/>
      <c r="GG40" s="813"/>
      <c r="GH40" s="813"/>
      <c r="GI40" s="813"/>
      <c r="GJ40" s="813"/>
      <c r="GK40" s="813"/>
      <c r="GL40" s="813"/>
      <c r="GM40" s="813"/>
      <c r="GN40" s="813"/>
      <c r="GO40" s="813"/>
      <c r="GP40" s="822"/>
      <c r="GQ40" s="813"/>
      <c r="GR40" s="813"/>
      <c r="GS40" s="813"/>
      <c r="GT40" s="813"/>
      <c r="GU40" s="813"/>
      <c r="GV40" s="813"/>
      <c r="GW40" s="813"/>
      <c r="GX40" s="813"/>
      <c r="GY40" s="813"/>
      <c r="GZ40" s="813"/>
      <c r="HA40" s="813"/>
      <c r="HB40" s="813"/>
      <c r="HC40" s="822"/>
      <c r="HD40" s="813"/>
      <c r="HO40" s="813"/>
      <c r="HP40" s="822"/>
      <c r="HQ40" s="813"/>
      <c r="HR40" s="813"/>
      <c r="HS40" s="813"/>
      <c r="HT40" s="813"/>
      <c r="HU40" s="813"/>
      <c r="HV40" s="813"/>
      <c r="HW40" s="813"/>
      <c r="HX40" s="813"/>
      <c r="HY40" s="813"/>
      <c r="HZ40" s="813"/>
      <c r="IA40" s="813"/>
      <c r="IB40" s="813"/>
      <c r="IC40" s="813"/>
      <c r="ID40" s="813"/>
      <c r="IE40" s="822"/>
      <c r="IF40" s="813"/>
      <c r="IG40" s="813"/>
      <c r="IH40" s="813"/>
      <c r="II40" s="813"/>
      <c r="IJ40" s="813"/>
      <c r="IK40" s="813"/>
      <c r="IL40" s="813"/>
      <c r="IM40" s="813"/>
      <c r="IN40" s="813"/>
      <c r="IO40" s="813"/>
      <c r="IP40" s="813"/>
      <c r="IQ40" s="813"/>
      <c r="IR40" s="813"/>
      <c r="IS40" s="822"/>
      <c r="IT40" s="813"/>
      <c r="JR40" s="813"/>
      <c r="JS40" s="822"/>
      <c r="JT40" s="813"/>
      <c r="JU40" s="813"/>
      <c r="JV40" s="813"/>
      <c r="JW40" s="813"/>
      <c r="JX40" s="813"/>
      <c r="JY40" s="813"/>
      <c r="JZ40" s="813"/>
      <c r="KA40" s="813"/>
      <c r="KB40" s="813"/>
      <c r="KC40" s="813"/>
      <c r="KD40" s="813"/>
      <c r="KE40" s="813"/>
      <c r="KF40" s="822"/>
      <c r="KG40" s="813"/>
      <c r="KH40" s="813"/>
      <c r="KI40" s="813"/>
      <c r="KJ40" s="813"/>
      <c r="KK40" s="813"/>
      <c r="KL40" s="813"/>
      <c r="KM40" s="813"/>
      <c r="KN40" s="817"/>
      <c r="KO40" s="817"/>
      <c r="KP40" s="817"/>
      <c r="KQ40" s="817"/>
      <c r="KR40" s="817"/>
      <c r="KS40" s="817"/>
      <c r="KT40" s="813"/>
      <c r="KU40" s="813"/>
      <c r="KV40" s="813"/>
      <c r="KW40" s="822"/>
      <c r="KX40" s="813"/>
      <c r="LU40" s="813"/>
      <c r="LV40" s="822"/>
      <c r="LW40" s="813"/>
      <c r="LX40" s="813"/>
      <c r="LY40" s="813"/>
      <c r="LZ40" s="813"/>
      <c r="MA40" s="813"/>
      <c r="MB40" s="818"/>
      <c r="MC40" s="818"/>
      <c r="MD40" s="818"/>
      <c r="ME40" s="819"/>
      <c r="MF40" s="813"/>
      <c r="MG40" s="813"/>
      <c r="MH40" s="813"/>
      <c r="MI40" s="813"/>
      <c r="MJ40" s="822"/>
      <c r="MK40" s="813"/>
      <c r="ML40" s="813"/>
      <c r="MM40" s="813"/>
      <c r="MN40" s="813"/>
      <c r="MO40" s="813"/>
      <c r="MP40" s="822"/>
      <c r="MQ40" s="813"/>
      <c r="MR40" s="816"/>
      <c r="MS40" s="482" t="s">
        <v>252</v>
      </c>
      <c r="MT40" s="483">
        <v>135896305.26672786</v>
      </c>
      <c r="MU40" s="484">
        <v>6.3798796610590847</v>
      </c>
      <c r="MV40" s="813"/>
      <c r="MW40" s="813"/>
      <c r="MX40" s="813"/>
      <c r="MY40" s="813"/>
      <c r="MZ40" s="822"/>
      <c r="NA40" s="813"/>
      <c r="NB40" s="813"/>
      <c r="NC40" s="820"/>
      <c r="ND40" s="813"/>
      <c r="NE40" s="813"/>
      <c r="NF40" s="813"/>
      <c r="NG40" s="813"/>
      <c r="NH40" s="813"/>
      <c r="NI40" s="822"/>
      <c r="NJ40" s="813"/>
    </row>
    <row r="41" spans="1:374" x14ac:dyDescent="0.3">
      <c r="A41" s="813"/>
      <c r="S41" s="813"/>
      <c r="T41" s="822"/>
      <c r="U41" s="813"/>
      <c r="V41" s="813"/>
      <c r="W41" s="813"/>
      <c r="X41" s="813"/>
      <c r="Y41" s="813"/>
      <c r="Z41" s="813"/>
      <c r="AA41" s="813"/>
      <c r="AB41" s="813"/>
      <c r="AC41" s="822"/>
      <c r="AD41" s="813"/>
      <c r="AE41" s="813"/>
      <c r="AF41" s="813"/>
      <c r="AG41" s="813"/>
      <c r="AH41" s="813"/>
      <c r="AI41" s="813"/>
      <c r="AJ41" s="813"/>
      <c r="AK41" s="824"/>
      <c r="AL41" s="813"/>
      <c r="AM41" s="813"/>
      <c r="AN41" s="813"/>
      <c r="AO41" s="813"/>
      <c r="AP41" s="813"/>
      <c r="AQ41" s="813"/>
      <c r="AR41" s="813"/>
      <c r="AS41" s="813"/>
      <c r="AT41" s="813"/>
      <c r="AU41" s="813"/>
      <c r="AV41" s="813"/>
      <c r="AW41" s="813"/>
      <c r="AX41" s="813"/>
      <c r="AY41" s="813"/>
      <c r="AZ41" s="813"/>
      <c r="BA41" s="813"/>
      <c r="BB41" s="813"/>
      <c r="BC41" s="813"/>
      <c r="BD41" s="813"/>
      <c r="BE41" s="813"/>
      <c r="BF41" s="813"/>
      <c r="BG41" s="813"/>
      <c r="BH41" s="813"/>
      <c r="BI41" s="813"/>
      <c r="BJ41" s="813"/>
      <c r="BK41" s="813"/>
      <c r="BL41" s="813"/>
      <c r="BM41" s="813"/>
      <c r="BN41" s="813"/>
      <c r="BO41" s="813"/>
      <c r="BP41" s="813"/>
      <c r="BQ41" s="813"/>
      <c r="BR41" s="813"/>
      <c r="BS41" s="813"/>
      <c r="BT41" s="813"/>
      <c r="BU41" s="813"/>
      <c r="BV41" s="813"/>
      <c r="BW41" s="813"/>
      <c r="BX41" s="813"/>
      <c r="BY41" s="813"/>
      <c r="BZ41" s="813"/>
      <c r="CA41" s="813"/>
      <c r="CB41" s="813"/>
      <c r="CC41" s="813"/>
      <c r="CD41" s="813"/>
      <c r="CE41" s="822"/>
      <c r="CF41" s="813"/>
      <c r="CG41" s="813"/>
      <c r="CH41" s="813"/>
      <c r="CI41" s="813"/>
      <c r="CJ41" s="813"/>
      <c r="CK41" s="813"/>
      <c r="CL41" s="813"/>
      <c r="CM41" s="813"/>
      <c r="CN41" s="813"/>
      <c r="CO41" s="813"/>
      <c r="CP41" s="813"/>
      <c r="CQ41" s="813"/>
      <c r="CR41" s="822"/>
      <c r="CS41" s="813"/>
      <c r="CT41" s="813"/>
      <c r="CU41" s="813"/>
      <c r="CV41" s="813"/>
      <c r="CW41" s="814"/>
      <c r="CX41" s="813"/>
      <c r="CY41" s="813"/>
      <c r="CZ41" s="813"/>
      <c r="DA41" s="813"/>
      <c r="DB41" s="822"/>
      <c r="DC41" s="813"/>
      <c r="DJ41" s="813"/>
      <c r="DK41" s="822"/>
      <c r="DL41" s="813"/>
      <c r="DM41" s="813"/>
      <c r="DN41" s="815"/>
      <c r="DO41" s="816"/>
      <c r="DP41" s="816"/>
      <c r="DQ41" s="816"/>
      <c r="DR41" s="816"/>
      <c r="DS41" s="813"/>
      <c r="DT41" s="813"/>
      <c r="DU41" s="813"/>
      <c r="DV41" s="813"/>
      <c r="DW41" s="813"/>
      <c r="DX41" s="822"/>
      <c r="DY41" s="813"/>
      <c r="DZ41" s="813"/>
      <c r="EA41" s="813"/>
      <c r="EB41" s="813"/>
      <c r="EC41" s="813"/>
      <c r="ED41" s="813"/>
      <c r="EE41" s="813"/>
      <c r="EF41" s="813"/>
      <c r="EG41" s="813"/>
      <c r="EH41" s="813"/>
      <c r="EI41" s="813"/>
      <c r="EJ41" s="813"/>
      <c r="EK41" s="822"/>
      <c r="EL41" s="813"/>
      <c r="EM41" s="813"/>
      <c r="EN41" s="813"/>
      <c r="EO41" s="813"/>
      <c r="EP41" s="813"/>
      <c r="EQ41" s="813"/>
      <c r="ER41" s="813"/>
      <c r="ES41" s="813"/>
      <c r="ET41" s="813"/>
      <c r="EU41" s="813"/>
      <c r="EV41" s="813"/>
      <c r="EW41" s="813"/>
      <c r="EX41" s="813"/>
      <c r="EY41" s="813"/>
      <c r="EZ41" s="813"/>
      <c r="FA41" s="822"/>
      <c r="FB41" s="813"/>
      <c r="FO41" s="813"/>
      <c r="FP41" s="822"/>
      <c r="FQ41" s="813"/>
      <c r="FR41" s="813"/>
      <c r="FS41" s="813"/>
      <c r="FT41" s="813"/>
      <c r="FU41" s="813"/>
      <c r="FV41" s="813"/>
      <c r="FW41" s="813"/>
      <c r="FX41" s="813"/>
      <c r="FY41" s="813"/>
      <c r="FZ41" s="813"/>
      <c r="GA41" s="813"/>
      <c r="GB41" s="813"/>
      <c r="GC41" s="822"/>
      <c r="GD41" s="813"/>
      <c r="GE41" s="813"/>
      <c r="GF41" s="813"/>
      <c r="GG41" s="813"/>
      <c r="GH41" s="813"/>
      <c r="GI41" s="813"/>
      <c r="GJ41" s="813"/>
      <c r="GK41" s="813"/>
      <c r="GL41" s="813"/>
      <c r="GM41" s="813"/>
      <c r="GN41" s="813"/>
      <c r="GO41" s="813"/>
      <c r="GP41" s="822"/>
      <c r="GQ41" s="813"/>
      <c r="GR41" s="813"/>
      <c r="GS41" s="813"/>
      <c r="GT41" s="813"/>
      <c r="GU41" s="813"/>
      <c r="GV41" s="813"/>
      <c r="GW41" s="813"/>
      <c r="GX41" s="813"/>
      <c r="GY41" s="813"/>
      <c r="GZ41" s="813"/>
      <c r="HA41" s="813"/>
      <c r="HB41" s="813"/>
      <c r="HC41" s="822"/>
      <c r="HD41" s="813"/>
      <c r="HO41" s="813"/>
      <c r="HP41" s="822"/>
      <c r="HQ41" s="813"/>
      <c r="HR41" s="813"/>
      <c r="HS41" s="813"/>
      <c r="HT41" s="813"/>
      <c r="HU41" s="813"/>
      <c r="HV41" s="813"/>
      <c r="HW41" s="813"/>
      <c r="HX41" s="813"/>
      <c r="HY41" s="813"/>
      <c r="HZ41" s="813"/>
      <c r="IA41" s="813"/>
      <c r="IB41" s="813"/>
      <c r="IC41" s="813"/>
      <c r="ID41" s="813"/>
      <c r="IE41" s="822"/>
      <c r="IF41" s="813"/>
      <c r="IG41" s="813"/>
      <c r="IH41" s="813"/>
      <c r="II41" s="813"/>
      <c r="IJ41" s="813"/>
      <c r="IK41" s="813"/>
      <c r="IL41" s="813"/>
      <c r="IM41" s="813"/>
      <c r="IN41" s="813"/>
      <c r="IO41" s="813"/>
      <c r="IP41" s="813"/>
      <c r="IQ41" s="813"/>
      <c r="IR41" s="813"/>
      <c r="IS41" s="822"/>
      <c r="IT41" s="813"/>
      <c r="JR41" s="813"/>
      <c r="JS41" s="822"/>
      <c r="JT41" s="813"/>
      <c r="JU41" s="813"/>
      <c r="JV41" s="813"/>
      <c r="JW41" s="813"/>
      <c r="JX41" s="813"/>
      <c r="JY41" s="813"/>
      <c r="JZ41" s="813"/>
      <c r="KA41" s="813"/>
      <c r="KB41" s="813"/>
      <c r="KC41" s="813"/>
      <c r="KD41" s="813"/>
      <c r="KE41" s="813"/>
      <c r="KF41" s="822"/>
      <c r="KG41" s="813"/>
      <c r="KH41" s="813"/>
      <c r="KI41" s="813"/>
      <c r="KJ41" s="813"/>
      <c r="KK41" s="813"/>
      <c r="KL41" s="813"/>
      <c r="KM41" s="813"/>
      <c r="KN41" s="817"/>
      <c r="KO41" s="817"/>
      <c r="KP41" s="817"/>
      <c r="KQ41" s="817"/>
      <c r="KR41" s="817"/>
      <c r="KS41" s="817"/>
      <c r="KT41" s="813"/>
      <c r="KU41" s="813"/>
      <c r="KV41" s="813"/>
      <c r="KW41" s="822"/>
      <c r="KX41" s="813"/>
      <c r="LU41" s="813"/>
      <c r="LV41" s="822"/>
      <c r="LW41" s="813"/>
      <c r="LX41" s="813"/>
      <c r="LY41" s="813"/>
      <c r="LZ41" s="813"/>
      <c r="MA41" s="813"/>
      <c r="MB41" s="818"/>
      <c r="MC41" s="818"/>
      <c r="MD41" s="818"/>
      <c r="ME41" s="818"/>
      <c r="MF41" s="813"/>
      <c r="MG41" s="813"/>
      <c r="MH41" s="813"/>
      <c r="MI41" s="813"/>
      <c r="MJ41" s="822"/>
      <c r="MK41" s="813"/>
      <c r="ML41" s="813"/>
      <c r="MM41" s="813"/>
      <c r="MN41" s="813"/>
      <c r="MO41" s="813"/>
      <c r="MP41" s="822"/>
      <c r="MQ41" s="813"/>
      <c r="MS41" s="256" t="s">
        <v>255</v>
      </c>
      <c r="MT41" s="256">
        <v>0</v>
      </c>
      <c r="MU41" s="325">
        <v>0</v>
      </c>
      <c r="MY41" s="813"/>
      <c r="MZ41" s="822"/>
      <c r="NA41" s="813"/>
      <c r="NB41" s="813"/>
      <c r="NC41" s="820"/>
      <c r="ND41" s="813"/>
      <c r="NE41" s="813"/>
      <c r="NF41" s="813"/>
      <c r="NG41" s="813"/>
      <c r="NH41" s="813"/>
      <c r="NI41" s="822"/>
      <c r="NJ41" s="813"/>
    </row>
    <row r="42" spans="1:374" x14ac:dyDescent="0.3">
      <c r="A42" s="813"/>
      <c r="B42" s="813"/>
      <c r="C42" s="813"/>
      <c r="D42" s="813"/>
      <c r="E42" s="813"/>
      <c r="F42" s="813"/>
      <c r="G42" s="813"/>
      <c r="H42" s="813"/>
      <c r="I42" s="813"/>
      <c r="J42" s="813"/>
      <c r="K42" s="813"/>
      <c r="L42" s="813"/>
      <c r="M42" s="813"/>
      <c r="N42" s="813"/>
      <c r="O42" s="813"/>
      <c r="P42" s="813"/>
      <c r="Q42" s="813"/>
      <c r="R42" s="813"/>
      <c r="S42" s="813"/>
      <c r="T42" s="822"/>
      <c r="U42" s="813"/>
      <c r="V42" s="813"/>
      <c r="W42" s="813"/>
      <c r="X42" s="813"/>
      <c r="Y42" s="813"/>
      <c r="Z42" s="813"/>
      <c r="AA42" s="813"/>
      <c r="AB42" s="813"/>
      <c r="AC42" s="822"/>
      <c r="AD42" s="813"/>
      <c r="AE42" s="813"/>
      <c r="AF42" s="813"/>
      <c r="AG42" s="813"/>
      <c r="AH42" s="813"/>
      <c r="AI42" s="813"/>
      <c r="AJ42" s="813"/>
      <c r="AK42" s="823"/>
      <c r="AL42" s="813"/>
      <c r="AM42" s="813"/>
      <c r="AN42" s="813"/>
      <c r="AO42" s="813"/>
      <c r="AP42" s="813"/>
      <c r="AQ42" s="813"/>
      <c r="AR42" s="813"/>
      <c r="AS42" s="813"/>
      <c r="AT42" s="813"/>
      <c r="AU42" s="813"/>
      <c r="AV42" s="813"/>
      <c r="AW42" s="813"/>
      <c r="AX42" s="813"/>
      <c r="AY42" s="813"/>
      <c r="AZ42" s="813"/>
      <c r="BA42" s="813"/>
      <c r="BB42" s="813"/>
      <c r="BC42" s="813"/>
      <c r="BD42" s="813"/>
      <c r="BE42" s="813"/>
      <c r="BF42" s="813"/>
      <c r="BG42" s="813"/>
      <c r="BH42" s="813"/>
      <c r="BI42" s="813"/>
      <c r="BJ42" s="813"/>
      <c r="BK42" s="813"/>
      <c r="BL42" s="813"/>
      <c r="BM42" s="813"/>
      <c r="BN42" s="813"/>
      <c r="BO42" s="813"/>
      <c r="BP42" s="813"/>
      <c r="BQ42" s="813"/>
      <c r="BR42" s="813"/>
      <c r="BS42" s="813"/>
      <c r="BT42" s="813"/>
      <c r="BU42" s="813"/>
      <c r="BV42" s="813"/>
      <c r="BW42" s="813"/>
      <c r="BX42" s="813"/>
      <c r="BY42" s="813"/>
      <c r="BZ42" s="813"/>
      <c r="CA42" s="813"/>
      <c r="CB42" s="813"/>
      <c r="CC42" s="813"/>
      <c r="CD42" s="813"/>
      <c r="CE42" s="822"/>
      <c r="CF42" s="813"/>
      <c r="CG42" s="813"/>
      <c r="CH42" s="813"/>
      <c r="CI42" s="813"/>
      <c r="CJ42" s="813"/>
      <c r="CK42" s="813"/>
      <c r="CL42" s="813"/>
      <c r="CM42" s="813"/>
      <c r="CN42" s="813"/>
      <c r="CO42" s="813"/>
      <c r="CP42" s="813"/>
      <c r="CQ42" s="813"/>
      <c r="CR42" s="822"/>
      <c r="CS42" s="813"/>
      <c r="DA42" s="813"/>
      <c r="DB42" s="822"/>
      <c r="DC42" s="813"/>
      <c r="DJ42" s="813"/>
      <c r="DK42" s="822"/>
      <c r="DL42" s="813"/>
      <c r="DM42" s="813"/>
      <c r="DN42" s="815"/>
      <c r="DO42" s="816"/>
      <c r="DP42" s="816"/>
      <c r="DQ42" s="816"/>
      <c r="DR42" s="816"/>
      <c r="DS42" s="813"/>
      <c r="DT42" s="813"/>
      <c r="DU42" s="813"/>
      <c r="DV42" s="813"/>
      <c r="DW42" s="813"/>
      <c r="DX42" s="822"/>
      <c r="DY42" s="813"/>
      <c r="DZ42" s="813"/>
      <c r="EA42" s="813"/>
      <c r="EB42" s="813"/>
      <c r="EC42" s="813"/>
      <c r="ED42" s="813"/>
      <c r="EE42" s="813"/>
      <c r="EF42" s="813"/>
      <c r="EG42" s="813"/>
      <c r="EH42" s="813"/>
      <c r="EI42" s="813"/>
      <c r="EJ42" s="813"/>
      <c r="EK42" s="822"/>
      <c r="EL42" s="813"/>
      <c r="EM42" s="813"/>
      <c r="EN42" s="813"/>
      <c r="EO42" s="813"/>
      <c r="EP42" s="813"/>
      <c r="EQ42" s="813"/>
      <c r="ER42" s="813"/>
      <c r="ES42" s="813"/>
      <c r="ET42" s="813"/>
      <c r="EU42" s="813"/>
      <c r="EV42" s="813"/>
      <c r="EW42" s="813"/>
      <c r="EX42" s="813"/>
      <c r="EY42" s="813"/>
      <c r="EZ42" s="813"/>
      <c r="FA42" s="822"/>
      <c r="FB42" s="813"/>
      <c r="FO42" s="813"/>
      <c r="FP42" s="822"/>
      <c r="FQ42" s="813"/>
      <c r="FR42" s="813"/>
      <c r="FS42" s="813"/>
      <c r="FT42" s="813"/>
      <c r="FU42" s="813"/>
      <c r="FV42" s="813"/>
      <c r="FW42" s="813"/>
      <c r="FX42" s="813"/>
      <c r="FY42" s="813"/>
      <c r="FZ42" s="813"/>
      <c r="GA42" s="813"/>
      <c r="GB42" s="813"/>
      <c r="GC42" s="822"/>
      <c r="GD42" s="813"/>
      <c r="GE42" s="813"/>
      <c r="GF42" s="813"/>
      <c r="GG42" s="813"/>
      <c r="GH42" s="813"/>
      <c r="GI42" s="813"/>
      <c r="GJ42" s="813"/>
      <c r="GK42" s="813"/>
      <c r="GL42" s="813"/>
      <c r="GM42" s="813"/>
      <c r="GN42" s="813"/>
      <c r="GO42" s="813"/>
      <c r="GP42" s="822"/>
      <c r="GQ42" s="813"/>
      <c r="GR42" s="813"/>
      <c r="GS42" s="813"/>
      <c r="GT42" s="813"/>
      <c r="GU42" s="813"/>
      <c r="GV42" s="813"/>
      <c r="GW42" s="813"/>
      <c r="GX42" s="813"/>
      <c r="GY42" s="813"/>
      <c r="GZ42" s="813"/>
      <c r="HA42" s="813"/>
      <c r="HB42" s="813"/>
      <c r="HC42" s="822"/>
      <c r="HD42" s="813"/>
      <c r="HO42" s="813"/>
      <c r="HP42" s="822"/>
      <c r="HQ42" s="813"/>
      <c r="HR42" s="813"/>
      <c r="HS42" s="813"/>
      <c r="HT42" s="813"/>
      <c r="HU42" s="813"/>
      <c r="HV42" s="813"/>
      <c r="HW42" s="813"/>
      <c r="HX42" s="813"/>
      <c r="HY42" s="813"/>
      <c r="HZ42" s="813"/>
      <c r="IA42" s="813"/>
      <c r="IB42" s="813"/>
      <c r="IC42" s="813"/>
      <c r="ID42" s="813"/>
      <c r="IE42" s="822"/>
      <c r="IF42" s="813"/>
      <c r="IG42" s="813"/>
      <c r="IH42" s="813"/>
      <c r="II42" s="813"/>
      <c r="IJ42" s="813"/>
      <c r="IK42" s="813"/>
      <c r="IL42" s="813"/>
      <c r="IM42" s="813"/>
      <c r="IN42" s="813"/>
      <c r="IO42" s="813"/>
      <c r="IP42" s="813"/>
      <c r="IQ42" s="813"/>
      <c r="IR42" s="813"/>
      <c r="IS42" s="822"/>
      <c r="IT42" s="813"/>
      <c r="JR42" s="813"/>
      <c r="JS42" s="822"/>
      <c r="JT42" s="813"/>
      <c r="JU42" s="813"/>
      <c r="JV42" s="813"/>
      <c r="JW42" s="813"/>
      <c r="JX42" s="813"/>
      <c r="JY42" s="813"/>
      <c r="JZ42" s="813"/>
      <c r="KA42" s="813"/>
      <c r="KB42" s="813"/>
      <c r="KC42" s="813"/>
      <c r="KD42" s="813"/>
      <c r="KE42" s="813"/>
      <c r="KF42" s="822"/>
      <c r="KG42" s="813"/>
      <c r="KH42" s="813"/>
      <c r="KI42" s="813"/>
      <c r="KJ42" s="813"/>
      <c r="KK42" s="813"/>
      <c r="KL42" s="813"/>
      <c r="KM42" s="813"/>
      <c r="KN42" s="817"/>
      <c r="KO42" s="817"/>
      <c r="KP42" s="817"/>
      <c r="KQ42" s="817"/>
      <c r="KR42" s="817"/>
      <c r="KS42" s="817"/>
      <c r="KT42" s="813"/>
      <c r="KU42" s="813"/>
      <c r="KV42" s="813"/>
      <c r="KW42" s="822"/>
      <c r="KX42" s="813"/>
      <c r="LU42" s="813"/>
      <c r="LV42" s="822"/>
      <c r="LW42" s="813"/>
      <c r="LX42" s="813"/>
      <c r="LY42" s="813"/>
      <c r="LZ42" s="813"/>
      <c r="MA42" s="813"/>
      <c r="MB42" s="813"/>
      <c r="MC42" s="813"/>
      <c r="MD42" s="813"/>
      <c r="ME42" s="813"/>
      <c r="MF42" s="813"/>
      <c r="MG42" s="813"/>
      <c r="MH42" s="813"/>
      <c r="MI42" s="813"/>
      <c r="MJ42" s="822"/>
      <c r="MK42" s="813"/>
      <c r="ML42" s="813"/>
      <c r="MM42" s="813"/>
      <c r="MN42" s="813"/>
      <c r="MO42" s="813"/>
      <c r="MP42" s="822"/>
      <c r="MQ42" s="813"/>
      <c r="MS42" s="324" t="s">
        <v>258</v>
      </c>
      <c r="MT42" s="324">
        <v>0</v>
      </c>
      <c r="MU42" s="547">
        <v>0</v>
      </c>
      <c r="MY42" s="813"/>
      <c r="MZ42" s="822"/>
      <c r="NA42" s="813"/>
      <c r="NB42" s="813"/>
      <c r="NC42" s="820"/>
      <c r="ND42" s="813"/>
      <c r="NE42" s="813"/>
      <c r="NF42" s="813"/>
      <c r="NG42" s="813"/>
      <c r="NH42" s="813"/>
      <c r="NI42" s="822"/>
      <c r="NJ42" s="813"/>
    </row>
    <row r="43" spans="1:374" x14ac:dyDescent="0.3">
      <c r="A43" s="813"/>
      <c r="B43" s="813"/>
      <c r="C43" s="813"/>
      <c r="D43" s="813"/>
      <c r="E43" s="813"/>
      <c r="F43" s="813"/>
      <c r="G43" s="813"/>
      <c r="H43" s="813"/>
      <c r="I43" s="813"/>
      <c r="J43" s="813"/>
      <c r="K43" s="813"/>
      <c r="L43" s="813"/>
      <c r="M43" s="813"/>
      <c r="N43" s="813"/>
      <c r="O43" s="813"/>
      <c r="P43" s="813"/>
      <c r="Q43" s="813"/>
      <c r="R43" s="813"/>
      <c r="S43" s="813"/>
      <c r="T43" s="822"/>
      <c r="U43" s="813"/>
      <c r="V43" s="813"/>
      <c r="W43" s="813"/>
      <c r="X43" s="813"/>
      <c r="Y43" s="813"/>
      <c r="Z43" s="813"/>
      <c r="AA43" s="813"/>
      <c r="AB43" s="813"/>
      <c r="AC43" s="822"/>
      <c r="AD43" s="813"/>
      <c r="AE43" s="813"/>
      <c r="AF43" s="813"/>
      <c r="AG43" s="813"/>
      <c r="AH43" s="813"/>
      <c r="AI43" s="813"/>
      <c r="AJ43" s="813"/>
      <c r="AK43" s="822"/>
      <c r="AL43" s="813"/>
      <c r="AM43" s="813"/>
      <c r="AN43" s="813"/>
      <c r="AO43" s="813"/>
      <c r="AP43" s="813"/>
      <c r="AQ43" s="813"/>
      <c r="AR43" s="813"/>
      <c r="AS43" s="813"/>
      <c r="AT43" s="813"/>
      <c r="AU43" s="813"/>
      <c r="AV43" s="813"/>
      <c r="AW43" s="813"/>
      <c r="AX43" s="813"/>
      <c r="AY43" s="813"/>
      <c r="AZ43" s="813"/>
      <c r="BA43" s="813"/>
      <c r="BB43" s="813"/>
      <c r="BC43" s="813"/>
      <c r="BD43" s="813"/>
      <c r="BE43" s="813"/>
      <c r="BF43" s="813"/>
      <c r="BG43" s="813"/>
      <c r="BH43" s="813"/>
      <c r="BI43" s="813"/>
      <c r="BJ43" s="813"/>
      <c r="BK43" s="813"/>
      <c r="BL43" s="813"/>
      <c r="BM43" s="813"/>
      <c r="BN43" s="813"/>
      <c r="BO43" s="813"/>
      <c r="BP43" s="813"/>
      <c r="BQ43" s="813"/>
      <c r="BR43" s="813"/>
      <c r="BS43" s="813"/>
      <c r="BT43" s="813"/>
      <c r="BU43" s="813"/>
      <c r="BV43" s="813"/>
      <c r="BW43" s="813"/>
      <c r="BX43" s="813"/>
      <c r="BY43" s="813"/>
      <c r="BZ43" s="813"/>
      <c r="CA43" s="813"/>
      <c r="CB43" s="813"/>
      <c r="CC43" s="813"/>
      <c r="CD43" s="813"/>
      <c r="CE43" s="822"/>
      <c r="CF43" s="813"/>
      <c r="CG43" s="813"/>
      <c r="CH43" s="813"/>
      <c r="CI43" s="813"/>
      <c r="CJ43" s="813"/>
      <c r="CK43" s="813"/>
      <c r="CL43" s="813"/>
      <c r="CM43" s="813"/>
      <c r="CN43" s="813"/>
      <c r="CO43" s="813"/>
      <c r="CP43" s="813"/>
      <c r="CQ43" s="813"/>
      <c r="CR43" s="822"/>
      <c r="CS43" s="813"/>
      <c r="DA43" s="813"/>
      <c r="DB43" s="822"/>
      <c r="DC43" s="813"/>
      <c r="DJ43" s="813"/>
      <c r="DK43" s="822"/>
      <c r="DL43" s="813"/>
      <c r="DM43" s="813"/>
      <c r="DN43" s="815"/>
      <c r="DO43" s="816"/>
      <c r="DP43" s="816"/>
      <c r="DQ43" s="816"/>
      <c r="DR43" s="816"/>
      <c r="DS43" s="813"/>
      <c r="DT43" s="813"/>
      <c r="DU43" s="813"/>
      <c r="DV43" s="813"/>
      <c r="DW43" s="813"/>
      <c r="DX43" s="822"/>
      <c r="DY43" s="813"/>
      <c r="DZ43" s="813"/>
      <c r="EA43" s="813"/>
      <c r="EB43" s="813"/>
      <c r="EC43" s="813"/>
      <c r="ED43" s="813"/>
      <c r="EE43" s="813"/>
      <c r="EF43" s="813"/>
      <c r="EG43" s="813"/>
      <c r="EH43" s="813"/>
      <c r="EI43" s="813"/>
      <c r="EJ43" s="813"/>
      <c r="EK43" s="822"/>
      <c r="EL43" s="813"/>
      <c r="EM43" s="813"/>
      <c r="EN43" s="813"/>
      <c r="EO43" s="813"/>
      <c r="EP43" s="813"/>
      <c r="EQ43" s="813"/>
      <c r="ER43" s="813"/>
      <c r="ES43" s="813"/>
      <c r="ET43" s="813"/>
      <c r="EU43" s="813"/>
      <c r="EV43" s="813"/>
      <c r="EW43" s="813"/>
      <c r="EX43" s="813"/>
      <c r="EY43" s="813"/>
      <c r="EZ43" s="813"/>
      <c r="FA43" s="822"/>
      <c r="FB43" s="813"/>
      <c r="FO43" s="813"/>
      <c r="FP43" s="822"/>
      <c r="FQ43" s="813"/>
      <c r="FR43" s="813"/>
      <c r="FS43" s="813"/>
      <c r="FT43" s="813"/>
      <c r="FU43" s="813"/>
      <c r="FV43" s="813"/>
      <c r="FW43" s="813"/>
      <c r="FX43" s="813"/>
      <c r="FY43" s="813"/>
      <c r="FZ43" s="813"/>
      <c r="GA43" s="813"/>
      <c r="GB43" s="813"/>
      <c r="GC43" s="822"/>
      <c r="GD43" s="813"/>
      <c r="GE43" s="813"/>
      <c r="GF43" s="813"/>
      <c r="GG43" s="813"/>
      <c r="GH43" s="813"/>
      <c r="GI43" s="813"/>
      <c r="GJ43" s="813"/>
      <c r="GK43" s="813"/>
      <c r="GL43" s="813"/>
      <c r="GM43" s="813"/>
      <c r="GN43" s="813"/>
      <c r="GO43" s="813"/>
      <c r="GP43" s="822"/>
      <c r="GQ43" s="813"/>
      <c r="GR43" s="813"/>
      <c r="GS43" s="813"/>
      <c r="GT43" s="813"/>
      <c r="GU43" s="813"/>
      <c r="GV43" s="813"/>
      <c r="GW43" s="813"/>
      <c r="GX43" s="813"/>
      <c r="GY43" s="813"/>
      <c r="GZ43" s="813"/>
      <c r="HA43" s="813"/>
      <c r="HB43" s="813"/>
      <c r="HC43" s="822"/>
      <c r="HD43" s="813"/>
      <c r="HO43" s="813"/>
      <c r="HP43" s="822"/>
      <c r="HQ43" s="813"/>
      <c r="HR43" s="813"/>
      <c r="HS43" s="813"/>
      <c r="HT43" s="813"/>
      <c r="HU43" s="813"/>
      <c r="HV43" s="813"/>
      <c r="HW43" s="813"/>
      <c r="HX43" s="813"/>
      <c r="HY43" s="813"/>
      <c r="HZ43" s="813"/>
      <c r="IA43" s="813"/>
      <c r="IB43" s="813"/>
      <c r="IC43" s="813"/>
      <c r="ID43" s="813"/>
      <c r="IE43" s="822"/>
      <c r="IF43" s="813"/>
      <c r="IG43" s="813"/>
      <c r="IH43" s="813"/>
      <c r="II43" s="813"/>
      <c r="IJ43" s="813"/>
      <c r="IK43" s="813"/>
      <c r="IL43" s="813"/>
      <c r="IM43" s="813"/>
      <c r="IN43" s="813"/>
      <c r="IO43" s="813"/>
      <c r="IP43" s="813"/>
      <c r="IQ43" s="813"/>
      <c r="IR43" s="813"/>
      <c r="IS43" s="822"/>
      <c r="IT43" s="813"/>
      <c r="JR43" s="813"/>
      <c r="JS43" s="822"/>
      <c r="JT43" s="813"/>
      <c r="JU43" s="813"/>
      <c r="JV43" s="813"/>
      <c r="JW43" s="813"/>
      <c r="JX43" s="813"/>
      <c r="JY43" s="813"/>
      <c r="JZ43" s="813"/>
      <c r="KA43" s="813"/>
      <c r="KB43" s="813"/>
      <c r="KC43" s="813"/>
      <c r="KD43" s="813"/>
      <c r="KE43" s="813"/>
      <c r="KF43" s="822"/>
      <c r="KG43" s="813"/>
      <c r="KH43" s="813"/>
      <c r="KI43" s="813"/>
      <c r="KJ43" s="813"/>
      <c r="KK43" s="813"/>
      <c r="KL43" s="813"/>
      <c r="KM43" s="813"/>
      <c r="KN43" s="817"/>
      <c r="KO43" s="817"/>
      <c r="KP43" s="817"/>
      <c r="KQ43" s="817"/>
      <c r="KR43" s="817"/>
      <c r="KS43" s="817"/>
      <c r="KT43" s="813"/>
      <c r="KU43" s="813"/>
      <c r="KV43" s="813"/>
      <c r="KW43" s="822"/>
      <c r="KX43" s="813"/>
      <c r="LU43" s="813"/>
      <c r="LV43" s="822"/>
      <c r="LW43" s="813"/>
      <c r="LX43" s="813"/>
      <c r="LY43" s="813"/>
      <c r="LZ43" s="813"/>
      <c r="MA43" s="813"/>
      <c r="MB43" s="813"/>
      <c r="MC43" s="813"/>
      <c r="MD43" s="813"/>
      <c r="ME43" s="813"/>
      <c r="MF43" s="813"/>
      <c r="MG43" s="813"/>
      <c r="MH43" s="813"/>
      <c r="MI43" s="813"/>
      <c r="MJ43" s="822"/>
      <c r="MK43" s="813"/>
      <c r="ML43" s="813"/>
      <c r="MM43" s="813"/>
      <c r="MN43" s="813"/>
      <c r="MO43" s="813"/>
      <c r="MP43" s="822"/>
      <c r="MQ43" s="813"/>
      <c r="MS43" s="555" t="s">
        <v>261</v>
      </c>
      <c r="MT43" s="6">
        <v>135896305.26672786</v>
      </c>
      <c r="MU43" s="556">
        <v>6.3798796610590847</v>
      </c>
      <c r="MY43" s="813"/>
      <c r="MZ43" s="822"/>
      <c r="NA43" s="813"/>
      <c r="NB43" s="813"/>
      <c r="NC43" s="820"/>
      <c r="ND43" s="813"/>
      <c r="NE43" s="813"/>
      <c r="NF43" s="813"/>
      <c r="NG43" s="813"/>
      <c r="NH43" s="813"/>
      <c r="NI43" s="822"/>
      <c r="NJ43" s="813"/>
    </row>
    <row r="44" spans="1:374" x14ac:dyDescent="0.3">
      <c r="A44" s="813"/>
      <c r="B44" s="813"/>
      <c r="C44" s="813"/>
      <c r="D44" s="813"/>
      <c r="E44" s="813"/>
      <c r="F44" s="813"/>
      <c r="G44" s="813"/>
      <c r="H44" s="813"/>
      <c r="I44" s="813"/>
      <c r="J44" s="813"/>
      <c r="K44" s="813"/>
      <c r="L44" s="813"/>
      <c r="M44" s="813"/>
      <c r="N44" s="813"/>
      <c r="O44" s="813"/>
      <c r="P44" s="813"/>
      <c r="Q44" s="813"/>
      <c r="R44" s="813"/>
      <c r="S44" s="813"/>
      <c r="T44" s="822"/>
      <c r="U44" s="813"/>
      <c r="V44" s="813"/>
      <c r="W44" s="813"/>
      <c r="X44" s="813"/>
      <c r="Y44" s="813"/>
      <c r="Z44" s="813"/>
      <c r="AA44" s="813"/>
      <c r="AB44" s="813"/>
      <c r="AC44" s="822"/>
      <c r="AD44" s="813"/>
      <c r="AE44" s="813"/>
      <c r="AF44" s="813"/>
      <c r="AG44" s="813"/>
      <c r="AH44" s="813"/>
      <c r="AI44" s="813"/>
      <c r="AJ44" s="813"/>
      <c r="AK44" s="822"/>
      <c r="AL44" s="813"/>
      <c r="AM44" s="813"/>
      <c r="AN44" s="813"/>
      <c r="AO44" s="813"/>
      <c r="AP44" s="813"/>
      <c r="AQ44" s="813"/>
      <c r="AR44" s="813"/>
      <c r="AS44" s="813"/>
      <c r="AT44" s="813"/>
      <c r="AU44" s="813"/>
      <c r="AV44" s="813"/>
      <c r="AW44" s="813"/>
      <c r="AX44" s="813"/>
      <c r="AY44" s="813"/>
      <c r="AZ44" s="813"/>
      <c r="BA44" s="813"/>
      <c r="BB44" s="813"/>
      <c r="BC44" s="813"/>
      <c r="BD44" s="813"/>
      <c r="BE44" s="813"/>
      <c r="BF44" s="813"/>
      <c r="BG44" s="813"/>
      <c r="BH44" s="813"/>
      <c r="BI44" s="813"/>
      <c r="BJ44" s="813"/>
      <c r="BK44" s="813"/>
      <c r="BL44" s="813"/>
      <c r="BM44" s="813"/>
      <c r="BN44" s="813"/>
      <c r="BO44" s="813"/>
      <c r="BP44" s="813"/>
      <c r="BQ44" s="813"/>
      <c r="BR44" s="813"/>
      <c r="BS44" s="813"/>
      <c r="BT44" s="813"/>
      <c r="BU44" s="813"/>
      <c r="BV44" s="813"/>
      <c r="BW44" s="813"/>
      <c r="BX44" s="813"/>
      <c r="BY44" s="813"/>
      <c r="BZ44" s="813"/>
      <c r="CA44" s="813"/>
      <c r="CB44" s="813"/>
      <c r="CC44" s="813"/>
      <c r="CD44" s="813"/>
      <c r="CE44" s="822"/>
      <c r="CF44" s="813"/>
      <c r="CQ44" s="813"/>
      <c r="CR44" s="822"/>
      <c r="CS44" s="813"/>
      <c r="DA44" s="813"/>
      <c r="DB44" s="822"/>
      <c r="DC44" s="813"/>
      <c r="DJ44" s="813"/>
      <c r="DK44" s="822"/>
      <c r="DL44" s="813"/>
      <c r="DW44" s="813"/>
      <c r="DX44" s="822"/>
      <c r="DY44" s="813"/>
      <c r="EJ44" s="813"/>
      <c r="EK44" s="822"/>
      <c r="EL44" s="813"/>
      <c r="EZ44" s="813"/>
      <c r="FA44" s="822"/>
      <c r="FB44" s="813"/>
      <c r="FO44" s="813"/>
      <c r="FP44" s="822"/>
      <c r="FQ44" s="813"/>
      <c r="FR44" s="813"/>
      <c r="FS44" s="813"/>
      <c r="FT44" s="813"/>
      <c r="FU44" s="813"/>
      <c r="FV44" s="813"/>
      <c r="FW44" s="813"/>
      <c r="FX44" s="813"/>
      <c r="FY44" s="813"/>
      <c r="FZ44" s="813"/>
      <c r="GA44" s="813"/>
      <c r="GB44" s="813"/>
      <c r="GC44" s="822"/>
      <c r="GD44" s="813"/>
      <c r="GE44" s="813"/>
      <c r="GF44" s="813"/>
      <c r="GG44" s="813"/>
      <c r="GH44" s="813"/>
      <c r="GI44" s="813"/>
      <c r="GJ44" s="813"/>
      <c r="GK44" s="813"/>
      <c r="GL44" s="813"/>
      <c r="GM44" s="813"/>
      <c r="GN44" s="813"/>
      <c r="GO44" s="813"/>
      <c r="GP44" s="822"/>
      <c r="GQ44" s="813"/>
      <c r="HB44" s="813"/>
      <c r="HC44" s="822"/>
      <c r="HD44" s="813"/>
      <c r="HO44" s="813"/>
      <c r="HP44" s="822"/>
      <c r="HQ44" s="813"/>
      <c r="HR44" s="813"/>
      <c r="HS44" s="813"/>
      <c r="HT44" s="813"/>
      <c r="HU44" s="813"/>
      <c r="HV44" s="813"/>
      <c r="HW44" s="813"/>
      <c r="HX44" s="813"/>
      <c r="HY44" s="813"/>
      <c r="HZ44" s="813"/>
      <c r="IA44" s="813"/>
      <c r="IB44" s="813"/>
      <c r="IC44" s="813"/>
      <c r="ID44" s="813"/>
      <c r="IE44" s="822"/>
      <c r="IF44" s="813"/>
      <c r="IR44" s="813"/>
      <c r="IS44" s="822"/>
      <c r="IT44" s="813"/>
      <c r="JR44" s="813"/>
      <c r="JS44" s="822"/>
      <c r="JT44" s="813"/>
      <c r="JU44" s="813"/>
      <c r="JV44" s="813"/>
      <c r="JW44" s="813"/>
      <c r="JX44" s="813"/>
      <c r="JY44" s="813"/>
      <c r="JZ44" s="813"/>
      <c r="KA44" s="813"/>
      <c r="KB44" s="813"/>
      <c r="KC44" s="813"/>
      <c r="KD44" s="813"/>
      <c r="KE44" s="813"/>
      <c r="KF44" s="822"/>
      <c r="KG44" s="813"/>
      <c r="KV44" s="813"/>
      <c r="KW44" s="822"/>
      <c r="KX44" s="813"/>
      <c r="LU44" s="813"/>
      <c r="LV44" s="822"/>
      <c r="LW44" s="813"/>
      <c r="MI44" s="813"/>
      <c r="MJ44" s="822"/>
      <c r="MK44" s="813"/>
      <c r="ML44" s="813"/>
      <c r="MM44" s="813"/>
      <c r="MN44" s="813"/>
      <c r="MO44" s="813"/>
      <c r="MP44" s="822"/>
      <c r="MQ44" s="813"/>
      <c r="MS44" s="352" t="s">
        <v>263</v>
      </c>
      <c r="MT44" s="7">
        <v>4822773.09</v>
      </c>
      <c r="MU44" s="418">
        <v>0.22641316028720113</v>
      </c>
      <c r="MY44" s="813"/>
      <c r="MZ44" s="822"/>
      <c r="NA44" s="813"/>
      <c r="NB44" s="813"/>
      <c r="NC44" s="821"/>
      <c r="ND44" s="813"/>
      <c r="NE44" s="813"/>
      <c r="NF44" s="813"/>
      <c r="NG44" s="813"/>
      <c r="NH44" s="813"/>
      <c r="NI44" s="822"/>
      <c r="NJ44" s="813"/>
    </row>
    <row r="45" spans="1:374" x14ac:dyDescent="0.3">
      <c r="A45" s="813"/>
      <c r="B45" s="813"/>
      <c r="C45" s="813"/>
      <c r="D45" s="813"/>
      <c r="E45" s="813"/>
      <c r="F45" s="813"/>
      <c r="G45" s="813"/>
      <c r="H45" s="813"/>
      <c r="I45" s="813"/>
      <c r="J45" s="813"/>
      <c r="K45" s="813"/>
      <c r="L45" s="813"/>
      <c r="M45" s="813"/>
      <c r="N45" s="813"/>
      <c r="O45" s="813"/>
      <c r="P45" s="813"/>
      <c r="Q45" s="813"/>
      <c r="R45" s="813"/>
      <c r="S45" s="813"/>
      <c r="T45" s="822"/>
      <c r="U45" s="813"/>
      <c r="V45" s="813"/>
      <c r="W45" s="813"/>
      <c r="X45" s="813"/>
      <c r="Y45" s="813"/>
      <c r="Z45" s="813"/>
      <c r="AA45" s="813"/>
      <c r="AB45" s="813"/>
      <c r="AC45" s="822"/>
      <c r="AD45" s="813"/>
      <c r="AE45" s="813"/>
      <c r="AF45" s="813"/>
      <c r="AG45" s="813"/>
      <c r="AH45" s="813"/>
      <c r="AI45" s="813"/>
      <c r="AJ45" s="813"/>
      <c r="AK45" s="822"/>
      <c r="AL45" s="813"/>
      <c r="AM45" s="813"/>
      <c r="AN45" s="813"/>
      <c r="AO45" s="813"/>
      <c r="AP45" s="813"/>
      <c r="AQ45" s="813"/>
      <c r="AR45" s="813"/>
      <c r="AS45" s="813"/>
      <c r="AT45" s="813"/>
      <c r="AU45" s="813"/>
      <c r="AV45" s="813"/>
      <c r="AW45" s="813"/>
      <c r="AX45" s="813"/>
      <c r="AY45" s="813"/>
      <c r="AZ45" s="813"/>
      <c r="BA45" s="813"/>
      <c r="BB45" s="813"/>
      <c r="BC45" s="813"/>
      <c r="BD45" s="813"/>
      <c r="BE45" s="813"/>
      <c r="BF45" s="813"/>
      <c r="BG45" s="813"/>
      <c r="BH45" s="813"/>
      <c r="BI45" s="813"/>
      <c r="BJ45" s="813"/>
      <c r="BK45" s="813"/>
      <c r="BL45" s="813"/>
      <c r="BM45" s="813"/>
      <c r="BN45" s="813"/>
      <c r="BO45" s="813"/>
      <c r="BP45" s="813"/>
      <c r="BQ45" s="813"/>
      <c r="BR45" s="813"/>
      <c r="BS45" s="813"/>
      <c r="BT45" s="813"/>
      <c r="BU45" s="813"/>
      <c r="BV45" s="813"/>
      <c r="BW45" s="813"/>
      <c r="BX45" s="813"/>
      <c r="BY45" s="813"/>
      <c r="BZ45" s="813"/>
      <c r="CA45" s="813"/>
      <c r="CB45" s="813"/>
      <c r="CC45" s="813"/>
      <c r="CD45" s="813"/>
      <c r="CE45" s="822"/>
      <c r="CF45" s="813"/>
      <c r="CQ45" s="813"/>
      <c r="CR45" s="822"/>
      <c r="CS45" s="813"/>
      <c r="DA45" s="813"/>
      <c r="DB45" s="822"/>
      <c r="DC45" s="813"/>
      <c r="DJ45" s="813"/>
      <c r="DK45" s="822"/>
      <c r="DL45" s="813"/>
      <c r="DW45" s="813"/>
      <c r="DX45" s="822"/>
      <c r="DY45" s="813"/>
      <c r="EJ45" s="813"/>
      <c r="EK45" s="822"/>
      <c r="EL45" s="813"/>
      <c r="EZ45" s="813"/>
      <c r="FA45" s="822"/>
      <c r="FB45" s="813"/>
      <c r="FO45" s="813"/>
      <c r="FP45" s="822"/>
      <c r="FQ45" s="813"/>
      <c r="FR45" s="813"/>
      <c r="FS45" s="813"/>
      <c r="FT45" s="813"/>
      <c r="FU45" s="813"/>
      <c r="FV45" s="813"/>
      <c r="FW45" s="813"/>
      <c r="FX45" s="813"/>
      <c r="FY45" s="813"/>
      <c r="FZ45" s="813"/>
      <c r="GA45" s="813"/>
      <c r="GB45" s="813"/>
      <c r="GC45" s="822"/>
      <c r="GD45" s="813"/>
      <c r="GE45" s="813"/>
      <c r="GF45" s="813"/>
      <c r="GG45" s="813"/>
      <c r="GH45" s="813"/>
      <c r="GI45" s="813"/>
      <c r="GJ45" s="813"/>
      <c r="GK45" s="813"/>
      <c r="GL45" s="813"/>
      <c r="GM45" s="813"/>
      <c r="GN45" s="813"/>
      <c r="GO45" s="813"/>
      <c r="GP45" s="822"/>
      <c r="GQ45" s="813"/>
      <c r="HB45" s="813"/>
      <c r="HC45" s="822"/>
      <c r="HD45" s="813"/>
      <c r="HO45" s="813"/>
      <c r="HP45" s="822"/>
      <c r="HQ45" s="813"/>
      <c r="HR45" s="813"/>
      <c r="HS45" s="813"/>
      <c r="HT45" s="813"/>
      <c r="HU45" s="813"/>
      <c r="HV45" s="813"/>
      <c r="HW45" s="813"/>
      <c r="HX45" s="813"/>
      <c r="HY45" s="813"/>
      <c r="HZ45" s="813"/>
      <c r="IA45" s="813"/>
      <c r="IB45" s="813"/>
      <c r="IC45" s="813"/>
      <c r="ID45" s="813"/>
      <c r="IE45" s="822"/>
      <c r="IF45" s="813"/>
      <c r="IR45" s="813"/>
      <c r="IS45" s="822"/>
      <c r="IT45" s="813"/>
      <c r="JR45" s="813"/>
      <c r="JS45" s="822"/>
      <c r="JT45" s="813"/>
      <c r="JU45" s="813"/>
      <c r="JV45" s="813"/>
      <c r="JW45" s="813"/>
      <c r="JX45" s="813"/>
      <c r="JY45" s="813"/>
      <c r="JZ45" s="813"/>
      <c r="KA45" s="813"/>
      <c r="KB45" s="813"/>
      <c r="KC45" s="813"/>
      <c r="KD45" s="813"/>
      <c r="KE45" s="813"/>
      <c r="KF45" s="822"/>
      <c r="KG45" s="813"/>
      <c r="KV45" s="813"/>
      <c r="KW45" s="822"/>
      <c r="KX45" s="813"/>
      <c r="LU45" s="813"/>
      <c r="LV45" s="822"/>
      <c r="LW45" s="813"/>
      <c r="MI45" s="813"/>
      <c r="MJ45" s="822"/>
      <c r="MK45" s="813"/>
      <c r="ML45" s="813"/>
      <c r="MM45" s="813"/>
      <c r="MN45" s="813"/>
      <c r="MO45" s="813"/>
      <c r="MP45" s="822"/>
      <c r="MQ45" s="813"/>
      <c r="MS45" s="555" t="s">
        <v>265</v>
      </c>
      <c r="MT45" s="6">
        <v>131073532.17672786</v>
      </c>
      <c r="MU45" s="556">
        <v>6.1534665007718834</v>
      </c>
      <c r="MY45" s="813"/>
      <c r="MZ45" s="822"/>
      <c r="NA45" s="813"/>
      <c r="NB45" s="813"/>
      <c r="NC45" s="820"/>
      <c r="ND45" s="813"/>
      <c r="NE45" s="813"/>
      <c r="NF45" s="813"/>
      <c r="NG45" s="813"/>
      <c r="NH45" s="813"/>
      <c r="NI45" s="822"/>
      <c r="NJ45" s="813"/>
    </row>
    <row r="46" spans="1:374" x14ac:dyDescent="0.3">
      <c r="A46" s="813"/>
      <c r="B46" s="813"/>
      <c r="C46" s="813"/>
      <c r="D46" s="813"/>
      <c r="E46" s="813"/>
      <c r="F46" s="813"/>
      <c r="G46" s="813"/>
      <c r="H46" s="813"/>
      <c r="I46" s="813"/>
      <c r="J46" s="813"/>
      <c r="K46" s="813"/>
      <c r="L46" s="813"/>
      <c r="M46" s="813"/>
      <c r="N46" s="813"/>
      <c r="O46" s="813"/>
      <c r="P46" s="813"/>
      <c r="Q46" s="813"/>
      <c r="R46" s="813"/>
      <c r="S46" s="813"/>
      <c r="T46" s="822"/>
      <c r="U46" s="813"/>
      <c r="V46" s="813"/>
      <c r="W46" s="813"/>
      <c r="X46" s="813"/>
      <c r="Y46" s="813"/>
      <c r="Z46" s="813"/>
      <c r="AA46" s="813"/>
      <c r="AB46" s="813"/>
      <c r="AC46" s="822"/>
      <c r="AD46" s="813"/>
      <c r="AE46" s="813"/>
      <c r="AF46" s="813"/>
      <c r="AG46" s="813"/>
      <c r="AH46" s="813"/>
      <c r="AI46" s="813"/>
      <c r="AJ46" s="813"/>
      <c r="AK46" s="822"/>
      <c r="AL46" s="813"/>
      <c r="AM46" s="813"/>
      <c r="AN46" s="813"/>
      <c r="AO46" s="813"/>
      <c r="AP46" s="813"/>
      <c r="AQ46" s="813"/>
      <c r="AR46" s="813"/>
      <c r="AS46" s="813"/>
      <c r="AT46" s="813"/>
      <c r="AU46" s="813"/>
      <c r="AV46" s="813"/>
      <c r="AW46" s="813"/>
      <c r="AX46" s="813"/>
      <c r="AY46" s="813"/>
      <c r="AZ46" s="813"/>
      <c r="BA46" s="813"/>
      <c r="BB46" s="813"/>
      <c r="BC46" s="813"/>
      <c r="BD46" s="813"/>
      <c r="BE46" s="813"/>
      <c r="BF46" s="813"/>
      <c r="BG46" s="813"/>
      <c r="BH46" s="813"/>
      <c r="BI46" s="813"/>
      <c r="BJ46" s="813"/>
      <c r="BK46" s="813"/>
      <c r="BL46" s="813"/>
      <c r="BM46" s="813"/>
      <c r="BN46" s="813"/>
      <c r="BO46" s="813"/>
      <c r="BP46" s="813"/>
      <c r="BQ46" s="813"/>
      <c r="BR46" s="813"/>
      <c r="BS46" s="813"/>
      <c r="BT46" s="813"/>
      <c r="BU46" s="813"/>
      <c r="BV46" s="813"/>
      <c r="BW46" s="813"/>
      <c r="BX46" s="813"/>
      <c r="BY46" s="813"/>
      <c r="BZ46" s="813"/>
      <c r="CA46" s="813"/>
      <c r="CB46" s="813"/>
      <c r="CC46" s="813"/>
      <c r="CD46" s="813"/>
      <c r="CE46" s="822"/>
      <c r="CF46" s="813"/>
      <c r="CQ46" s="813"/>
      <c r="CR46" s="822"/>
      <c r="CS46" s="813"/>
      <c r="DA46" s="813"/>
      <c r="DB46" s="822"/>
      <c r="DC46" s="813"/>
      <c r="DJ46" s="813"/>
      <c r="DK46" s="822"/>
      <c r="DL46" s="813"/>
      <c r="DW46" s="813"/>
      <c r="DX46" s="822"/>
      <c r="DY46" s="813"/>
      <c r="EJ46" s="813"/>
      <c r="EK46" s="822"/>
      <c r="EL46" s="813"/>
      <c r="EZ46" s="813"/>
      <c r="FA46" s="822"/>
      <c r="FB46" s="813"/>
      <c r="FO46" s="813"/>
      <c r="FP46" s="822"/>
      <c r="FQ46" s="813"/>
      <c r="FR46" s="813"/>
      <c r="FS46" s="813"/>
      <c r="FT46" s="813"/>
      <c r="FU46" s="813"/>
      <c r="FV46" s="813"/>
      <c r="FW46" s="813"/>
      <c r="FX46" s="813"/>
      <c r="FY46" s="813"/>
      <c r="FZ46" s="813"/>
      <c r="GA46" s="813"/>
      <c r="GB46" s="813"/>
      <c r="GC46" s="822"/>
      <c r="GD46" s="813"/>
      <c r="GE46" s="813"/>
      <c r="GF46" s="813"/>
      <c r="GG46" s="813"/>
      <c r="GH46" s="813"/>
      <c r="GI46" s="813"/>
      <c r="GJ46" s="813"/>
      <c r="GK46" s="813"/>
      <c r="GL46" s="813"/>
      <c r="GM46" s="813"/>
      <c r="GN46" s="813"/>
      <c r="GO46" s="813"/>
      <c r="GP46" s="822"/>
      <c r="GQ46" s="813"/>
      <c r="HB46" s="813"/>
      <c r="HC46" s="822"/>
      <c r="HD46" s="813"/>
      <c r="HO46" s="813"/>
      <c r="HP46" s="822"/>
      <c r="HQ46" s="813"/>
      <c r="HR46" s="813"/>
      <c r="HS46" s="813"/>
      <c r="HT46" s="813"/>
      <c r="HU46" s="813"/>
      <c r="HV46" s="813"/>
      <c r="HW46" s="813"/>
      <c r="HX46" s="813"/>
      <c r="HY46" s="813"/>
      <c r="HZ46" s="813"/>
      <c r="IA46" s="813"/>
      <c r="IB46" s="813"/>
      <c r="IC46" s="813"/>
      <c r="ID46" s="813"/>
      <c r="IE46" s="822"/>
      <c r="IF46" s="813"/>
      <c r="IR46" s="813"/>
      <c r="IS46" s="822"/>
      <c r="IT46" s="813"/>
      <c r="JR46" s="813"/>
      <c r="JS46" s="822"/>
      <c r="JT46" s="813"/>
      <c r="JU46" s="813"/>
      <c r="JV46" s="813"/>
      <c r="JW46" s="813"/>
      <c r="JX46" s="813"/>
      <c r="JY46" s="813"/>
      <c r="JZ46" s="813"/>
      <c r="KA46" s="813"/>
      <c r="KB46" s="813"/>
      <c r="KC46" s="813"/>
      <c r="KD46" s="813"/>
      <c r="KE46" s="813"/>
      <c r="KF46" s="822"/>
      <c r="KG46" s="813"/>
      <c r="KV46" s="813"/>
      <c r="KW46" s="822"/>
      <c r="KX46" s="813"/>
      <c r="LU46" s="813"/>
      <c r="LV46" s="822"/>
      <c r="LW46" s="813"/>
      <c r="MI46" s="813"/>
      <c r="MJ46" s="822"/>
      <c r="MK46" s="813"/>
      <c r="ML46" s="813"/>
      <c r="MM46" s="813"/>
      <c r="MN46" s="813"/>
      <c r="MO46" s="813"/>
      <c r="MP46" s="822"/>
      <c r="MQ46" s="813"/>
      <c r="MS46" s="324" t="s">
        <v>266</v>
      </c>
      <c r="MT46" s="324">
        <v>106708111.01526074</v>
      </c>
      <c r="MU46" s="547">
        <v>5.0095909951348521</v>
      </c>
      <c r="MY46" s="813"/>
      <c r="MZ46" s="822"/>
      <c r="NA46" s="813"/>
      <c r="NB46" s="813"/>
      <c r="NC46" s="821"/>
      <c r="ND46" s="813"/>
      <c r="NE46" s="813"/>
      <c r="NF46" s="813"/>
      <c r="NG46" s="813"/>
      <c r="NH46" s="813"/>
      <c r="NI46" s="822"/>
      <c r="NJ46" s="813"/>
    </row>
    <row r="47" spans="1:374" x14ac:dyDescent="0.3">
      <c r="A47" s="813"/>
      <c r="B47" s="813"/>
      <c r="C47" s="813"/>
      <c r="D47" s="813"/>
      <c r="E47" s="813"/>
      <c r="F47" s="813"/>
      <c r="G47" s="813"/>
      <c r="H47" s="813"/>
      <c r="I47" s="813"/>
      <c r="J47" s="813"/>
      <c r="K47" s="813"/>
      <c r="L47" s="813"/>
      <c r="M47" s="813"/>
      <c r="N47" s="813"/>
      <c r="O47" s="813"/>
      <c r="P47" s="813"/>
      <c r="Q47" s="813"/>
      <c r="R47" s="813"/>
      <c r="S47" s="813"/>
      <c r="T47" s="822"/>
      <c r="U47" s="813"/>
      <c r="V47" s="813"/>
      <c r="W47" s="813"/>
      <c r="X47" s="813"/>
      <c r="Y47" s="813"/>
      <c r="Z47" s="813"/>
      <c r="AA47" s="813"/>
      <c r="AB47" s="813"/>
      <c r="AC47" s="822"/>
      <c r="AD47" s="813"/>
      <c r="AE47" s="813"/>
      <c r="AF47" s="813"/>
      <c r="AG47" s="813"/>
      <c r="AH47" s="813"/>
      <c r="AI47" s="813"/>
      <c r="AJ47" s="813"/>
      <c r="AK47" s="822"/>
      <c r="AL47" s="813"/>
      <c r="AM47" s="813"/>
      <c r="AN47" s="813"/>
      <c r="AO47" s="813"/>
      <c r="AP47" s="813"/>
      <c r="AQ47" s="813"/>
      <c r="AR47" s="813"/>
      <c r="AS47" s="813"/>
      <c r="AT47" s="813"/>
      <c r="AU47" s="813"/>
      <c r="AV47" s="813"/>
      <c r="AW47" s="813"/>
      <c r="AX47" s="813"/>
      <c r="AY47" s="813"/>
      <c r="AZ47" s="813"/>
      <c r="BA47" s="813"/>
      <c r="BB47" s="813"/>
      <c r="BC47" s="813"/>
      <c r="BD47" s="813"/>
      <c r="BE47" s="813"/>
      <c r="BF47" s="813"/>
      <c r="BG47" s="813"/>
      <c r="BH47" s="813"/>
      <c r="BI47" s="813"/>
      <c r="BJ47" s="813"/>
      <c r="BK47" s="813"/>
      <c r="BL47" s="813"/>
      <c r="BM47" s="813"/>
      <c r="BN47" s="813"/>
      <c r="BO47" s="813"/>
      <c r="BP47" s="813"/>
      <c r="BQ47" s="813"/>
      <c r="BR47" s="813"/>
      <c r="BS47" s="813"/>
      <c r="BT47" s="813"/>
      <c r="BU47" s="813"/>
      <c r="BV47" s="813"/>
      <c r="BW47" s="813"/>
      <c r="BX47" s="813"/>
      <c r="BY47" s="813"/>
      <c r="BZ47" s="813"/>
      <c r="CA47" s="813"/>
      <c r="CB47" s="813"/>
      <c r="CC47" s="813"/>
      <c r="CD47" s="813"/>
      <c r="CE47" s="822"/>
      <c r="CF47" s="813"/>
      <c r="CQ47" s="813"/>
      <c r="CR47" s="822"/>
      <c r="CS47" s="813"/>
      <c r="DA47" s="813"/>
      <c r="DB47" s="822"/>
      <c r="DC47" s="813"/>
      <c r="DJ47" s="813"/>
      <c r="DK47" s="822"/>
      <c r="DL47" s="813"/>
      <c r="DW47" s="813"/>
      <c r="DX47" s="822"/>
      <c r="DY47" s="813"/>
      <c r="EJ47" s="813"/>
      <c r="EK47" s="822"/>
      <c r="EL47" s="813"/>
      <c r="EZ47" s="813"/>
      <c r="FA47" s="822"/>
      <c r="FB47" s="813"/>
      <c r="FO47" s="813"/>
      <c r="FP47" s="822"/>
      <c r="FQ47" s="813"/>
      <c r="FR47" s="813"/>
      <c r="FS47" s="813"/>
      <c r="FT47" s="813"/>
      <c r="FU47" s="813"/>
      <c r="FV47" s="813"/>
      <c r="FW47" s="813"/>
      <c r="FX47" s="813"/>
      <c r="FY47" s="813"/>
      <c r="FZ47" s="813"/>
      <c r="GA47" s="813"/>
      <c r="GB47" s="813"/>
      <c r="GC47" s="822"/>
      <c r="GD47" s="813"/>
      <c r="GE47" s="813"/>
      <c r="GF47" s="813"/>
      <c r="GG47" s="813"/>
      <c r="GH47" s="813"/>
      <c r="GI47" s="813"/>
      <c r="GJ47" s="813"/>
      <c r="GK47" s="813"/>
      <c r="GL47" s="813"/>
      <c r="GM47" s="813"/>
      <c r="GN47" s="813"/>
      <c r="GO47" s="813"/>
      <c r="GP47" s="822"/>
      <c r="GQ47" s="813"/>
      <c r="HB47" s="813"/>
      <c r="HC47" s="822"/>
      <c r="HD47" s="813"/>
      <c r="HO47" s="813"/>
      <c r="HP47" s="822"/>
      <c r="HQ47" s="813"/>
      <c r="HR47" s="813"/>
      <c r="HS47" s="813"/>
      <c r="HT47" s="813"/>
      <c r="HU47" s="813"/>
      <c r="HV47" s="813"/>
      <c r="HW47" s="813"/>
      <c r="HX47" s="813"/>
      <c r="HY47" s="813"/>
      <c r="HZ47" s="813"/>
      <c r="IA47" s="813"/>
      <c r="IB47" s="813"/>
      <c r="IC47" s="813"/>
      <c r="ID47" s="813"/>
      <c r="IE47" s="822"/>
      <c r="IF47" s="813"/>
      <c r="IR47" s="813"/>
      <c r="IS47" s="822"/>
      <c r="IT47" s="813"/>
      <c r="JR47" s="813"/>
      <c r="JS47" s="822"/>
      <c r="JT47" s="813"/>
      <c r="JU47" s="813"/>
      <c r="JV47" s="813"/>
      <c r="JW47" s="813"/>
      <c r="JX47" s="813"/>
      <c r="JY47" s="813"/>
      <c r="JZ47" s="813"/>
      <c r="KA47" s="813"/>
      <c r="KB47" s="813"/>
      <c r="KC47" s="813"/>
      <c r="KD47" s="813"/>
      <c r="KE47" s="813"/>
      <c r="KF47" s="822"/>
      <c r="KG47" s="813"/>
      <c r="KV47" s="813"/>
      <c r="KW47" s="822"/>
      <c r="KX47" s="813"/>
      <c r="LU47" s="813"/>
      <c r="LV47" s="822"/>
      <c r="LW47" s="813"/>
      <c r="MI47" s="813"/>
      <c r="MJ47" s="822"/>
      <c r="MK47" s="813"/>
      <c r="ML47" s="813"/>
      <c r="MM47" s="813"/>
      <c r="MN47" s="813"/>
      <c r="MO47" s="813"/>
      <c r="MP47" s="822"/>
      <c r="MQ47" s="813"/>
      <c r="MS47" s="570" t="s">
        <v>268</v>
      </c>
      <c r="MT47" s="570">
        <v>0.29395001172531221</v>
      </c>
      <c r="MU47" s="570"/>
      <c r="MY47" s="813"/>
      <c r="MZ47" s="822"/>
      <c r="NA47" s="813"/>
      <c r="NB47" s="813"/>
      <c r="NC47" s="820"/>
      <c r="ND47" s="813"/>
      <c r="NE47" s="813"/>
      <c r="NF47" s="813"/>
      <c r="NG47" s="813"/>
      <c r="NH47" s="813"/>
      <c r="NI47" s="822"/>
      <c r="NJ47" s="813"/>
    </row>
    <row r="48" spans="1:374" x14ac:dyDescent="0.3">
      <c r="MS48" s="371"/>
      <c r="MT48" s="371"/>
      <c r="MU48" s="371"/>
    </row>
    <row r="49" spans="357:359" x14ac:dyDescent="0.3">
      <c r="MS49" s="578" t="s">
        <v>117</v>
      </c>
      <c r="MT49" s="886">
        <v>2130076310</v>
      </c>
      <c r="MU49" s="886"/>
    </row>
    <row r="51" spans="357:359" x14ac:dyDescent="0.3">
      <c r="MS51" s="853" t="s">
        <v>445</v>
      </c>
      <c r="MT51" s="854">
        <f>MT40-MT28</f>
        <v>-1360931.0058436692</v>
      </c>
    </row>
  </sheetData>
  <mergeCells count="111">
    <mergeCell ref="MT35:MU35"/>
    <mergeCell ref="MT49:MU49"/>
    <mergeCell ref="F25:G25"/>
    <mergeCell ref="H25:J25"/>
    <mergeCell ref="K25:M25"/>
    <mergeCell ref="N25:P25"/>
    <mergeCell ref="B31:E32"/>
    <mergeCell ref="MT34:MU34"/>
    <mergeCell ref="MT4:MU4"/>
    <mergeCell ref="MW4:MX4"/>
    <mergeCell ref="AM21:CC21"/>
    <mergeCell ref="BS22:BU22"/>
    <mergeCell ref="BS23:BU23"/>
    <mergeCell ref="F24:G24"/>
    <mergeCell ref="H24:J24"/>
    <mergeCell ref="K24:M24"/>
    <mergeCell ref="N24:P24"/>
    <mergeCell ref="LO3:LP3"/>
    <mergeCell ref="LQ3:LR3"/>
    <mergeCell ref="LS3:LT3"/>
    <mergeCell ref="LZ3:MB3"/>
    <mergeCell ref="MC3:ME3"/>
    <mergeCell ref="MF3:MH3"/>
    <mergeCell ref="LC3:LD3"/>
    <mergeCell ref="LE3:LF3"/>
    <mergeCell ref="LG3:LH3"/>
    <mergeCell ref="LI3:LJ3"/>
    <mergeCell ref="LK3:LL3"/>
    <mergeCell ref="LM3:LN3"/>
    <mergeCell ref="JO3:JQ3"/>
    <mergeCell ref="KL3:KM3"/>
    <mergeCell ref="KN3:KO3"/>
    <mergeCell ref="KP3:KQ3"/>
    <mergeCell ref="KR3:KS3"/>
    <mergeCell ref="KT3:KU3"/>
    <mergeCell ref="JC3:JD3"/>
    <mergeCell ref="JE3:JF3"/>
    <mergeCell ref="JG3:JH3"/>
    <mergeCell ref="JI3:JJ3"/>
    <mergeCell ref="JK3:JL3"/>
    <mergeCell ref="JM3:JN3"/>
    <mergeCell ref="IJ3:IK3"/>
    <mergeCell ref="IL3:IM3"/>
    <mergeCell ref="IN3:IO3"/>
    <mergeCell ref="IP3:IQ3"/>
    <mergeCell ref="IY3:IZ3"/>
    <mergeCell ref="JA3:JB3"/>
    <mergeCell ref="GG3:GJ3"/>
    <mergeCell ref="GK3:GN3"/>
    <mergeCell ref="GT3:GW3"/>
    <mergeCell ref="GX3:HA3"/>
    <mergeCell ref="HG3:HJ3"/>
    <mergeCell ref="HK3:HN3"/>
    <mergeCell ref="ES3:EV3"/>
    <mergeCell ref="EW3:EY3"/>
    <mergeCell ref="FF3:FI3"/>
    <mergeCell ref="FJ3:FN3"/>
    <mergeCell ref="FT3:FW3"/>
    <mergeCell ref="FX3:GA3"/>
    <mergeCell ref="DH3:DI3"/>
    <mergeCell ref="DO3:DR3"/>
    <mergeCell ref="DS3:DV3"/>
    <mergeCell ref="EB3:EE3"/>
    <mergeCell ref="EF3:EI3"/>
    <mergeCell ref="EO3:ER3"/>
    <mergeCell ref="CB3:CC3"/>
    <mergeCell ref="CI3:CL3"/>
    <mergeCell ref="CM3:CP3"/>
    <mergeCell ref="CV3:CW3"/>
    <mergeCell ref="CX3:CZ3"/>
    <mergeCell ref="DF3:DG3"/>
    <mergeCell ref="BG3:BI3"/>
    <mergeCell ref="BK3:BM3"/>
    <mergeCell ref="BO3:BQ3"/>
    <mergeCell ref="BS3:BU3"/>
    <mergeCell ref="BV3:BX3"/>
    <mergeCell ref="BY3:CA3"/>
    <mergeCell ref="NB1:NG2"/>
    <mergeCell ref="F3:G3"/>
    <mergeCell ref="H3:J3"/>
    <mergeCell ref="K3:M3"/>
    <mergeCell ref="N3:P3"/>
    <mergeCell ref="Q3:R3"/>
    <mergeCell ref="AR3:AS3"/>
    <mergeCell ref="AU3:AW3"/>
    <mergeCell ref="AY3:BA3"/>
    <mergeCell ref="BC3:BE3"/>
    <mergeCell ref="JU1:KD2"/>
    <mergeCell ref="KH1:KU2"/>
    <mergeCell ref="KY1:LT2"/>
    <mergeCell ref="LX1:MH2"/>
    <mergeCell ref="ML1:MN2"/>
    <mergeCell ref="MR1:MX2"/>
    <mergeCell ref="GD1:GO1"/>
    <mergeCell ref="GQ1:HB1"/>
    <mergeCell ref="HD1:HO1"/>
    <mergeCell ref="HR1:IC2"/>
    <mergeCell ref="IG1:IQ2"/>
    <mergeCell ref="IU1:JQ1"/>
    <mergeCell ref="DC1:DJ1"/>
    <mergeCell ref="DL1:DW1"/>
    <mergeCell ref="DZ1:EI1"/>
    <mergeCell ref="EM1:EY1"/>
    <mergeCell ref="FB1:FO1"/>
    <mergeCell ref="FQ1:GB1"/>
    <mergeCell ref="A1:R1"/>
    <mergeCell ref="W1:AA1"/>
    <mergeCell ref="AE1:AI1"/>
    <mergeCell ref="AL1:CC1"/>
    <mergeCell ref="CF1:CQ1"/>
    <mergeCell ref="CS1:DA1"/>
  </mergeCells>
  <conditionalFormatting sqref="AL3:CD4">
    <cfRule type="cellIs" dxfId="71" priority="5" operator="lessThan">
      <formula>0</formula>
    </cfRule>
  </conditionalFormatting>
  <conditionalFormatting sqref="AL1:CE1 JT1:JU1 KE1:KH1 KV1:KY1 LU1:LV1 LX1 AL2 AN2:AQ2 BV2:CD2 JT2 KE2:KG2 LU2 KV2:KX27 CE2:CE47 LV2:LV47 JT3:KJ3 KL3 KN3 KP3 LC3:LI3 LK3 LO3:LU3 LA3:LB4 JT4 JV4:KF4 LC4:LU4 KH4:KK27 KG4:KG28 AM5:AQ5 BV5:CC5 CD5:CD24 KY5:KZ27 AL5:AL47 AM6:CC6 KD6:KF26 JT6:KC47 AP7:BS10 BT7:BU11 LO7:LU28 AP11:BN11 BP11:BS11 AP12:BU20 AG19:AI19 AM26:CD47 KM27 KO27 KQ27:KS27 KF27:KF32 KD27:KE47 LW28:MH28 KG29:KL29 KN29:KX29 KZ29:LT29 LX29:MH43 LU29:LU47 LW29:LW47 KZ30:LB30 LD30:LT30 KG30:KG32 KV30:KX32 KH30:KL43 KN30:KU43 KY31:LT33 KF34:KG47 KV34:KX47">
    <cfRule type="cellIs" dxfId="70" priority="24" operator="lessThan">
      <formula>0</formula>
    </cfRule>
  </conditionalFormatting>
  <conditionalFormatting sqref="AM7:AO20">
    <cfRule type="cellIs" dxfId="69" priority="18" operator="lessThan">
      <formula>0</formula>
    </cfRule>
  </conditionalFormatting>
  <conditionalFormatting sqref="AM22:BS23">
    <cfRule type="cellIs" dxfId="68" priority="9" operator="lessThan">
      <formula>0</formula>
    </cfRule>
  </conditionalFormatting>
  <conditionalFormatting sqref="BV7:CC20">
    <cfRule type="cellIs" dxfId="67" priority="3" operator="lessThan">
      <formula>0</formula>
    </cfRule>
  </conditionalFormatting>
  <conditionalFormatting sqref="BY22:CC23">
    <cfRule type="cellIs" dxfId="66" priority="4" operator="lessThan">
      <formula>0</formula>
    </cfRule>
  </conditionalFormatting>
  <conditionalFormatting sqref="HY4 HY6:HY25">
    <cfRule type="cellIs" dxfId="65" priority="23" operator="lessThan">
      <formula>0</formula>
    </cfRule>
  </conditionalFormatting>
  <conditionalFormatting sqref="IW4">
    <cfRule type="cellIs" dxfId="64" priority="21" operator="lessThan">
      <formula>0</formula>
    </cfRule>
  </conditionalFormatting>
  <conditionalFormatting sqref="JT5:KF5">
    <cfRule type="cellIs" dxfId="63" priority="8" operator="lessThan">
      <formula>0</formula>
    </cfRule>
  </conditionalFormatting>
  <conditionalFormatting sqref="KL4:KU26">
    <cfRule type="cellIs" dxfId="62" priority="10" operator="lessThan">
      <formula>0</formula>
    </cfRule>
  </conditionalFormatting>
  <conditionalFormatting sqref="KT3">
    <cfRule type="cellIs" dxfId="61" priority="19" operator="lessThan">
      <formula>0</formula>
    </cfRule>
  </conditionalFormatting>
  <conditionalFormatting sqref="KT28:LN28">
    <cfRule type="cellIs" dxfId="60" priority="7" operator="lessThan">
      <formula>0</formula>
    </cfRule>
  </conditionalFormatting>
  <conditionalFormatting sqref="KU27">
    <cfRule type="cellIs" dxfId="59" priority="11" operator="lessThan">
      <formula>0</formula>
    </cfRule>
  </conditionalFormatting>
  <conditionalFormatting sqref="KY3:KZ3 KZ4">
    <cfRule type="cellIs" dxfId="58" priority="20" operator="lessThan">
      <formula>0</formula>
    </cfRule>
  </conditionalFormatting>
  <conditionalFormatting sqref="LA7:LN27">
    <cfRule type="cellIs" dxfId="57" priority="6" operator="lessThan">
      <formula>0</formula>
    </cfRule>
  </conditionalFormatting>
  <conditionalFormatting sqref="LA5:LU6">
    <cfRule type="cellIs" dxfId="56" priority="22" operator="lessThan">
      <formula>0</formula>
    </cfRule>
  </conditionalFormatting>
  <conditionalFormatting sqref="LZ3:LZ4">
    <cfRule type="cellIs" dxfId="55" priority="17" operator="lessThan">
      <formula>0</formula>
    </cfRule>
  </conditionalFormatting>
  <conditionalFormatting sqref="MA4:MB4">
    <cfRule type="cellIs" dxfId="54" priority="16" operator="lessThan">
      <formula>0</formula>
    </cfRule>
  </conditionalFormatting>
  <conditionalFormatting sqref="MC3:MC4">
    <cfRule type="cellIs" dxfId="53" priority="15" operator="lessThan">
      <formula>0</formula>
    </cfRule>
  </conditionalFormatting>
  <conditionalFormatting sqref="MD4:ME4">
    <cfRule type="cellIs" dxfId="52" priority="14" operator="lessThan">
      <formula>0</formula>
    </cfRule>
  </conditionalFormatting>
  <conditionalFormatting sqref="MF3:MF4">
    <cfRule type="cellIs" dxfId="51" priority="13" operator="lessThan">
      <formula>0</formula>
    </cfRule>
  </conditionalFormatting>
  <conditionalFormatting sqref="MG4:MH4">
    <cfRule type="cellIs" dxfId="50" priority="12" operator="lessThan">
      <formula>0</formula>
    </cfRule>
  </conditionalFormatting>
  <conditionalFormatting sqref="ML1">
    <cfRule type="cellIs" dxfId="49" priority="2" operator="lessThan">
      <formula>0</formula>
    </cfRule>
  </conditionalFormatting>
  <conditionalFormatting sqref="ML4:MN4">
    <cfRule type="cellIs" dxfId="48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721A-2AD8-404C-B6A9-8EC3A47594B5}">
  <sheetPr>
    <tabColor theme="5" tint="0.499984740745262"/>
  </sheetPr>
  <dimension ref="A1:KA46"/>
  <sheetViews>
    <sheetView zoomScale="85" zoomScaleNormal="85" workbookViewId="0">
      <selection sqref="A1:R1"/>
    </sheetView>
  </sheetViews>
  <sheetFormatPr defaultColWidth="9" defaultRowHeight="16.5" x14ac:dyDescent="0.3"/>
  <cols>
    <col min="1" max="1" width="4.125" style="1" customWidth="1"/>
    <col min="2" max="2" width="34.5" style="1" customWidth="1"/>
    <col min="3" max="3" width="21.875" style="1" bestFit="1" customWidth="1"/>
    <col min="4" max="4" width="12.625" style="1" customWidth="1"/>
    <col min="5" max="5" width="13.125" style="1" customWidth="1"/>
    <col min="6" max="6" width="3.625" style="1" customWidth="1"/>
    <col min="7" max="7" width="3.625" style="597" customWidth="1"/>
    <col min="8" max="9" width="3.625" style="1" customWidth="1"/>
    <col min="10" max="10" width="8.625" style="1" customWidth="1"/>
    <col min="11" max="11" width="33" style="1" customWidth="1"/>
    <col min="12" max="12" width="17.625" style="1" bestFit="1" customWidth="1"/>
    <col min="13" max="15" width="12.625" style="1" customWidth="1"/>
    <col min="16" max="16" width="15.5" style="1" customWidth="1"/>
    <col min="17" max="17" width="13.125" style="1" customWidth="1"/>
    <col min="18" max="18" width="3.625" style="1" customWidth="1"/>
    <col min="19" max="19" width="3.625" style="597" customWidth="1"/>
    <col min="20" max="21" width="3.625" style="1" customWidth="1"/>
    <col min="22" max="22" width="8.625" style="1" customWidth="1"/>
    <col min="23" max="23" width="30.625" style="1" bestFit="1" customWidth="1"/>
    <col min="24" max="24" width="16" style="1" customWidth="1"/>
    <col min="25" max="25" width="10" style="1" customWidth="1"/>
    <col min="26" max="26" width="3.625" style="1" customWidth="1"/>
    <col min="27" max="27" width="3.625" style="597" customWidth="1"/>
    <col min="28" max="28" width="3.625" style="1" customWidth="1"/>
    <col min="29" max="30" width="8.625" style="1" customWidth="1"/>
    <col min="31" max="31" width="33.5" style="1" customWidth="1"/>
    <col min="32" max="32" width="14.5" style="1" customWidth="1"/>
    <col min="33" max="33" width="3.5" style="1" customWidth="1"/>
    <col min="34" max="34" width="3.625" style="597" customWidth="1"/>
    <col min="35" max="36" width="3.625" style="1" customWidth="1"/>
    <col min="37" max="37" width="57.125" style="1" customWidth="1"/>
    <col min="38" max="38" width="11.625" style="1" customWidth="1"/>
    <col min="39" max="39" width="3.625" style="1" customWidth="1"/>
    <col min="40" max="40" width="3.625" style="597" customWidth="1"/>
    <col min="41" max="42" width="3.625" style="1" customWidth="1"/>
    <col min="43" max="43" width="8.625" style="1" customWidth="1"/>
    <col min="44" max="44" width="30.625" style="1" bestFit="1" customWidth="1"/>
    <col min="45" max="45" width="14.5" style="1" customWidth="1"/>
    <col min="46" max="46" width="17.625" style="1" bestFit="1" customWidth="1"/>
    <col min="47" max="47" width="19.625" style="1" customWidth="1"/>
    <col min="48" max="48" width="15" style="1" customWidth="1"/>
    <col min="49" max="49" width="9.75" style="1" bestFit="1" customWidth="1"/>
    <col min="50" max="50" width="17.125" style="1" customWidth="1"/>
    <col min="51" max="52" width="0" style="1" hidden="1" customWidth="1"/>
    <col min="53" max="53" width="3.625" style="1" customWidth="1"/>
    <col min="54" max="54" width="3.625" style="597" customWidth="1"/>
    <col min="55" max="55" width="3.625" style="1" customWidth="1"/>
    <col min="56" max="56" width="4.125" style="1" bestFit="1" customWidth="1"/>
    <col min="57" max="57" width="31.625" style="1" bestFit="1" customWidth="1"/>
    <col min="58" max="58" width="11.625" style="1" bestFit="1" customWidth="1"/>
    <col min="59" max="59" width="13.125" style="1" bestFit="1" customWidth="1"/>
    <col min="60" max="60" width="3.625" style="1" customWidth="1"/>
    <col min="61" max="61" width="3.625" style="597" customWidth="1"/>
    <col min="62" max="63" width="3.625" style="1" customWidth="1"/>
    <col min="64" max="64" width="8.625" style="1" customWidth="1"/>
    <col min="65" max="65" width="33.625" style="1" customWidth="1"/>
    <col min="66" max="66" width="13.125" style="1" customWidth="1"/>
    <col min="67" max="67" width="18" style="1" customWidth="1"/>
    <col min="68" max="69" width="14.625" style="1" customWidth="1"/>
    <col min="70" max="70" width="15.5" style="1" bestFit="1" customWidth="1"/>
    <col min="71" max="71" width="14.625" style="1" customWidth="1"/>
    <col min="72" max="72" width="3.625" style="1" customWidth="1"/>
    <col min="73" max="73" width="3.625" style="597" customWidth="1"/>
    <col min="74" max="74" width="3.625" style="1" customWidth="1"/>
    <col min="75" max="75" width="4.375" style="1" customWidth="1"/>
    <col min="76" max="76" width="15.5" style="1" bestFit="1" customWidth="1"/>
    <col min="77" max="77" width="12.625" style="1" customWidth="1"/>
    <col min="78" max="78" width="15.5" style="1" bestFit="1" customWidth="1"/>
    <col min="79" max="82" width="13.625" style="1" customWidth="1"/>
    <col min="83" max="83" width="3.625" style="1" customWidth="1"/>
    <col min="84" max="84" width="3.625" style="597" customWidth="1"/>
    <col min="85" max="86" width="3.625" style="1" customWidth="1"/>
    <col min="87" max="87" width="8.625" style="1" customWidth="1"/>
    <col min="88" max="88" width="31.125" style="1" customWidth="1"/>
    <col min="89" max="92" width="14.125" style="1" customWidth="1"/>
    <col min="93" max="93" width="15.5" style="1" bestFit="1" customWidth="1"/>
    <col min="94" max="95" width="14.125" style="1" customWidth="1"/>
    <col min="96" max="96" width="3.625" style="1" customWidth="1"/>
    <col min="97" max="97" width="3.625" style="597" customWidth="1"/>
    <col min="98" max="98" width="3.625" style="1" customWidth="1"/>
    <col min="99" max="99" width="4.25" style="1" customWidth="1"/>
    <col min="100" max="100" width="24.25" style="1" bestFit="1" customWidth="1"/>
    <col min="101" max="104" width="11.5" style="1" customWidth="1"/>
    <col min="105" max="105" width="13.625" style="1" bestFit="1" customWidth="1"/>
    <col min="106" max="107" width="14.25" style="1" bestFit="1" customWidth="1"/>
    <col min="108" max="108" width="3.625" style="1" customWidth="1"/>
    <col min="109" max="109" width="3.625" style="597" customWidth="1"/>
    <col min="110" max="111" width="3.625" style="1" customWidth="1"/>
    <col min="112" max="112" width="8.625" style="1" customWidth="1"/>
    <col min="113" max="113" width="30.125" style="1" customWidth="1"/>
    <col min="114" max="114" width="11.625" style="1" customWidth="1"/>
    <col min="115" max="115" width="13.625" style="1" customWidth="1"/>
    <col min="116" max="116" width="14.5" style="1" customWidth="1"/>
    <col min="117" max="117" width="13.625" style="1" customWidth="1"/>
    <col min="118" max="118" width="11.625" style="1" customWidth="1"/>
    <col min="119" max="119" width="13.625" style="1" customWidth="1"/>
    <col min="120" max="120" width="14.625" style="1" customWidth="1"/>
    <col min="121" max="121" width="11.625" style="1" customWidth="1"/>
    <col min="122" max="122" width="13.5" style="1" customWidth="1"/>
    <col min="123" max="123" width="3.625" style="1" customWidth="1"/>
    <col min="124" max="124" width="3.625" style="597" customWidth="1"/>
    <col min="125" max="126" width="3.625" style="1" customWidth="1"/>
    <col min="127" max="127" width="8.625" style="1" customWidth="1"/>
    <col min="128" max="128" width="33.125" style="1" customWidth="1"/>
    <col min="129" max="129" width="14.625" style="1" customWidth="1"/>
    <col min="130" max="130" width="13.75" style="1" bestFit="1" customWidth="1"/>
    <col min="131" max="131" width="13.5" style="1" customWidth="1"/>
    <col min="132" max="132" width="3.625" style="1" customWidth="1"/>
    <col min="133" max="133" width="3.625" style="597" customWidth="1"/>
    <col min="134" max="134" width="3.625" style="1" customWidth="1"/>
    <col min="135" max="135" width="4.125" style="1" customWidth="1"/>
    <col min="136" max="136" width="12.625" style="1" customWidth="1"/>
    <col min="137" max="137" width="13.625" style="1" bestFit="1" customWidth="1"/>
    <col min="138" max="138" width="11.5" style="1" customWidth="1"/>
    <col min="139" max="139" width="13.625" style="1" bestFit="1" customWidth="1"/>
    <col min="140" max="140" width="3.625" style="1" customWidth="1"/>
    <col min="141" max="141" width="3.625" style="597" customWidth="1"/>
    <col min="142" max="143" width="3.625" style="1" customWidth="1"/>
    <col min="144" max="144" width="8.625" style="1" customWidth="1"/>
    <col min="145" max="145" width="30.125" style="1" customWidth="1"/>
    <col min="146" max="146" width="12.625" style="1" customWidth="1"/>
    <col min="147" max="147" width="13.625" style="1" bestFit="1" customWidth="1"/>
    <col min="148" max="150" width="12.625" style="1" customWidth="1"/>
    <col min="151" max="151" width="14.25" style="1" bestFit="1" customWidth="1"/>
    <col min="152" max="152" width="13.625" style="1" customWidth="1"/>
    <col min="153" max="154" width="12.625" style="1" customWidth="1"/>
    <col min="155" max="155" width="3.625" style="1" customWidth="1"/>
    <col min="156" max="156" width="3.625" style="597" customWidth="1"/>
    <col min="157" max="157" width="3.625" style="1" customWidth="1"/>
    <col min="158" max="158" width="4.75" style="1" customWidth="1"/>
    <col min="159" max="159" width="29.125" style="1" customWidth="1"/>
    <col min="160" max="160" width="18.625" style="1" customWidth="1"/>
    <col min="161" max="161" width="3.625" style="1" customWidth="1"/>
    <col min="162" max="162" width="3.625" style="597" customWidth="1"/>
    <col min="163" max="164" width="3.625" style="1" customWidth="1"/>
    <col min="165" max="165" width="10" style="1" customWidth="1"/>
    <col min="166" max="166" width="35" style="1" customWidth="1"/>
    <col min="167" max="167" width="10.625" style="1" customWidth="1"/>
    <col min="168" max="168" width="17.625" style="1" customWidth="1"/>
    <col min="169" max="169" width="13.625" style="1" customWidth="1"/>
    <col min="170" max="170" width="3.625" style="1" customWidth="1"/>
    <col min="171" max="171" width="3.625" style="597" customWidth="1"/>
    <col min="172" max="172" width="3.375" style="1" customWidth="1"/>
    <col min="173" max="173" width="4.25" style="1" bestFit="1" customWidth="1"/>
    <col min="174" max="174" width="8.625" style="1" customWidth="1"/>
    <col min="175" max="175" width="33" style="1" customWidth="1"/>
    <col min="176" max="176" width="15.125" style="1" bestFit="1" customWidth="1"/>
    <col min="177" max="178" width="15.5" style="1" bestFit="1" customWidth="1"/>
    <col min="179" max="179" width="13.625" style="1" bestFit="1" customWidth="1"/>
    <col min="180" max="180" width="14.25" style="1" bestFit="1" customWidth="1"/>
    <col min="181" max="181" width="14.125" style="1" bestFit="1" customWidth="1"/>
    <col min="182" max="182" width="14.625" style="1" bestFit="1" customWidth="1"/>
    <col min="183" max="183" width="15.625" style="1" bestFit="1" customWidth="1"/>
    <col min="184" max="184" width="13.5" style="1" customWidth="1"/>
    <col min="185" max="185" width="2.625" style="1" customWidth="1"/>
    <col min="186" max="186" width="3.625" style="597" customWidth="1"/>
    <col min="187" max="187" width="3.625" style="1" customWidth="1"/>
    <col min="188" max="188" width="4.25" style="1" bestFit="1" customWidth="1"/>
    <col min="189" max="189" width="8.625" style="1" customWidth="1"/>
    <col min="190" max="190" width="33" style="1" customWidth="1"/>
    <col min="191" max="198" width="14.5" style="1" customWidth="1"/>
    <col min="199" max="199" width="17.625" style="1" bestFit="1" customWidth="1"/>
    <col min="200" max="200" width="4.125" style="1" customWidth="1"/>
    <col min="201" max="201" width="3.625" style="597" customWidth="1"/>
    <col min="202" max="203" width="3.625" style="1" customWidth="1"/>
    <col min="204" max="204" width="8.625" style="1" customWidth="1"/>
    <col min="205" max="205" width="30.5" style="1" customWidth="1"/>
    <col min="206" max="206" width="14.125" style="1" customWidth="1"/>
    <col min="207" max="207" width="15.625" style="1" bestFit="1" customWidth="1"/>
    <col min="208" max="208" width="17.625" style="1" customWidth="1"/>
    <col min="209" max="209" width="13.625" style="1" customWidth="1"/>
    <col min="210" max="210" width="15.625" style="1" bestFit="1" customWidth="1"/>
    <col min="211" max="211" width="13.625" style="1" customWidth="1"/>
    <col min="212" max="212" width="2.625" style="1" customWidth="1"/>
    <col min="213" max="213" width="3.625" style="597" customWidth="1"/>
    <col min="214" max="214" width="3.625" style="1" customWidth="1"/>
    <col min="215" max="216" width="13.625" style="1" customWidth="1"/>
    <col min="217" max="217" width="15.5" style="1" bestFit="1" customWidth="1"/>
    <col min="218" max="218" width="13.625" style="1" customWidth="1"/>
    <col min="219" max="219" width="15.5" style="1" bestFit="1" customWidth="1"/>
    <col min="220" max="220" width="9.625" style="1" customWidth="1"/>
    <col min="221" max="221" width="2.625" style="1" customWidth="1"/>
    <col min="222" max="222" width="3.625" style="597" customWidth="1"/>
    <col min="223" max="223" width="3.625" style="1" customWidth="1"/>
    <col min="224" max="224" width="8.5" style="1" customWidth="1"/>
    <col min="225" max="225" width="8.625" style="1" customWidth="1"/>
    <col min="226" max="226" width="28.75" style="1" bestFit="1" customWidth="1"/>
    <col min="227" max="227" width="17.625" style="1" bestFit="1" customWidth="1"/>
    <col min="228" max="228" width="19.25" style="1" bestFit="1" customWidth="1"/>
    <col min="229" max="229" width="16.625" style="1" customWidth="1"/>
    <col min="230" max="230" width="10.125" style="1" customWidth="1"/>
    <col min="231" max="231" width="9.625" style="1" customWidth="1"/>
    <col min="232" max="232" width="14.5" style="1" customWidth="1"/>
    <col min="233" max="233" width="3.625" style="1" customWidth="1"/>
    <col min="234" max="234" width="3.625" style="597" customWidth="1"/>
    <col min="235" max="235" width="3.625" style="1" customWidth="1"/>
    <col min="236" max="236" width="13.5" style="1" bestFit="1" customWidth="1"/>
    <col min="237" max="237" width="14.625" style="1" bestFit="1" customWidth="1"/>
    <col min="238" max="238" width="15" style="1" bestFit="1" customWidth="1"/>
    <col min="239" max="239" width="9.125" style="1" bestFit="1" customWidth="1"/>
    <col min="240" max="240" width="23" style="1" bestFit="1" customWidth="1"/>
    <col min="241" max="241" width="12.625" style="1" bestFit="1" customWidth="1"/>
    <col min="242" max="243" width="12.125" style="1" bestFit="1" customWidth="1"/>
    <col min="244" max="244" width="8.625" style="1" bestFit="1" customWidth="1"/>
    <col min="245" max="245" width="10.625" style="1" bestFit="1" customWidth="1"/>
    <col min="246" max="246" width="12.125" style="1" bestFit="1" customWidth="1"/>
    <col min="247" max="247" width="3.625" style="597" customWidth="1"/>
    <col min="248" max="248" width="12.625" style="1" bestFit="1" customWidth="1"/>
    <col min="249" max="249" width="4.125" style="1" bestFit="1" customWidth="1"/>
    <col min="250" max="250" width="11.125" style="1" customWidth="1"/>
    <col min="251" max="251" width="28.75" style="1" bestFit="1" customWidth="1"/>
    <col min="252" max="252" width="16.625" style="1" bestFit="1" customWidth="1"/>
    <col min="253" max="253" width="18.125" style="1" bestFit="1" customWidth="1"/>
    <col min="254" max="254" width="13.25" style="1" bestFit="1" customWidth="1"/>
    <col min="255" max="255" width="15.125" style="1" bestFit="1" customWidth="1"/>
    <col min="256" max="256" width="16.625" style="1" bestFit="1" customWidth="1"/>
    <col min="257" max="257" width="15.125" style="1" bestFit="1" customWidth="1"/>
    <col min="258" max="258" width="17.25" style="1" bestFit="1" customWidth="1"/>
    <col min="259" max="259" width="14" style="1" bestFit="1" customWidth="1"/>
    <col min="260" max="260" width="13.25" style="1" bestFit="1" customWidth="1"/>
    <col min="261" max="261" width="16.625" style="1" bestFit="1" customWidth="1"/>
    <col min="262" max="262" width="10.75" style="1" customWidth="1"/>
    <col min="263" max="263" width="9" style="1"/>
    <col min="264" max="264" width="3.625" style="597" customWidth="1"/>
    <col min="265" max="265" width="9" style="1"/>
    <col min="266" max="266" width="10.25" style="1" bestFit="1" customWidth="1"/>
    <col min="267" max="267" width="8.75" style="1" bestFit="1" customWidth="1"/>
    <col min="268" max="268" width="29.625" style="1" customWidth="1"/>
    <col min="269" max="269" width="17.625" style="1" bestFit="1" customWidth="1"/>
    <col min="270" max="270" width="17.875" style="1" customWidth="1"/>
    <col min="271" max="271" width="13.875" style="1" customWidth="1"/>
    <col min="272" max="272" width="7.75" style="1" bestFit="1" customWidth="1"/>
    <col min="273" max="273" width="9.75" style="1" bestFit="1" customWidth="1"/>
    <col min="274" max="276" width="9" style="1"/>
    <col min="277" max="277" width="3.625" style="597" customWidth="1"/>
    <col min="278" max="278" width="9" style="1"/>
    <col min="279" max="279" width="15.25" style="1" customWidth="1"/>
    <col min="280" max="280" width="12.625" style="1" customWidth="1"/>
    <col min="281" max="281" width="11.125" style="1" bestFit="1" customWidth="1"/>
    <col min="282" max="283" width="9" style="1"/>
    <col min="284" max="284" width="18.75" style="1" customWidth="1"/>
    <col min="285" max="286" width="9" style="1"/>
    <col min="287" max="287" width="12.25" style="1" bestFit="1" customWidth="1"/>
    <col min="288" max="16384" width="9" style="1"/>
  </cols>
  <sheetData>
    <row r="1" spans="1:287" x14ac:dyDescent="0.3">
      <c r="A1" s="896" t="s">
        <v>272</v>
      </c>
      <c r="B1" s="896"/>
      <c r="C1" s="896"/>
      <c r="D1" s="896"/>
      <c r="E1" s="896"/>
      <c r="F1" s="598"/>
      <c r="G1" s="599"/>
      <c r="H1" s="598"/>
      <c r="I1" s="897" t="s">
        <v>273</v>
      </c>
      <c r="J1" s="897"/>
      <c r="K1" s="897"/>
      <c r="L1" s="897"/>
      <c r="M1" s="897"/>
      <c r="N1" s="897"/>
      <c r="O1" s="897"/>
      <c r="P1" s="897"/>
      <c r="Q1" s="897"/>
      <c r="R1" s="598"/>
      <c r="S1" s="599"/>
      <c r="T1" s="598"/>
      <c r="U1" s="897" t="s">
        <v>274</v>
      </c>
      <c r="V1" s="897"/>
      <c r="W1" s="897"/>
      <c r="X1" s="897"/>
      <c r="Y1" s="897"/>
      <c r="Z1" s="598"/>
      <c r="AA1" s="599"/>
      <c r="AB1" s="598"/>
      <c r="AC1" s="896" t="s">
        <v>275</v>
      </c>
      <c r="AD1" s="896"/>
      <c r="AE1" s="896"/>
      <c r="AF1" s="896"/>
      <c r="AG1" s="600"/>
      <c r="AH1" s="599"/>
      <c r="AI1" s="598"/>
      <c r="AJ1" s="898" t="s">
        <v>276</v>
      </c>
      <c r="AK1" s="898"/>
      <c r="AL1" s="898"/>
      <c r="AM1" s="191"/>
      <c r="AN1" s="601"/>
      <c r="AO1" s="191"/>
      <c r="AP1" s="899" t="s">
        <v>277</v>
      </c>
      <c r="AQ1" s="899"/>
      <c r="AR1" s="899"/>
      <c r="AS1" s="899"/>
      <c r="AT1" s="899"/>
      <c r="AU1" s="899"/>
      <c r="AV1" s="899"/>
      <c r="AW1" s="899"/>
      <c r="AX1" s="899"/>
      <c r="AY1" s="899"/>
      <c r="AZ1" s="899"/>
      <c r="BA1" s="598"/>
      <c r="BB1" s="599"/>
      <c r="BC1" s="598"/>
      <c r="BD1" s="898" t="s">
        <v>278</v>
      </c>
      <c r="BE1" s="898"/>
      <c r="BF1" s="898"/>
      <c r="BG1" s="898"/>
      <c r="BH1" s="598"/>
      <c r="BI1" s="599"/>
      <c r="BJ1" s="598"/>
      <c r="BK1" s="900" t="s">
        <v>279</v>
      </c>
      <c r="BL1" s="900"/>
      <c r="BM1" s="900"/>
      <c r="BN1" s="900"/>
      <c r="BO1" s="900"/>
      <c r="BP1" s="900"/>
      <c r="BQ1" s="900"/>
      <c r="BR1" s="900"/>
      <c r="BS1" s="900"/>
      <c r="BT1" s="598"/>
      <c r="BU1" s="599"/>
      <c r="BV1" s="598"/>
      <c r="BW1" s="897" t="s">
        <v>280</v>
      </c>
      <c r="BX1" s="897"/>
      <c r="BY1" s="897"/>
      <c r="BZ1" s="897"/>
      <c r="CA1" s="897"/>
      <c r="CB1" s="897"/>
      <c r="CC1" s="897"/>
      <c r="CD1" s="897"/>
      <c r="CE1" s="598"/>
      <c r="CF1" s="599"/>
      <c r="CG1" s="598"/>
      <c r="CH1" s="897" t="s">
        <v>281</v>
      </c>
      <c r="CI1" s="897"/>
      <c r="CJ1" s="897"/>
      <c r="CK1" s="897"/>
      <c r="CL1" s="897"/>
      <c r="CM1" s="897"/>
      <c r="CN1" s="897"/>
      <c r="CO1" s="897"/>
      <c r="CP1" s="897"/>
      <c r="CQ1" s="897"/>
      <c r="CR1" s="598"/>
      <c r="CS1" s="599"/>
      <c r="CT1" s="598"/>
      <c r="CU1" s="897" t="s">
        <v>282</v>
      </c>
      <c r="CV1" s="897"/>
      <c r="CW1" s="897"/>
      <c r="CX1" s="897"/>
      <c r="CY1" s="897"/>
      <c r="CZ1" s="897"/>
      <c r="DA1" s="897"/>
      <c r="DB1" s="897"/>
      <c r="DC1" s="897"/>
      <c r="DD1" s="598"/>
      <c r="DE1" s="599"/>
      <c r="DF1" s="598"/>
      <c r="DG1" s="895" t="s">
        <v>283</v>
      </c>
      <c r="DH1" s="895"/>
      <c r="DI1" s="895"/>
      <c r="DJ1" s="895"/>
      <c r="DK1" s="895"/>
      <c r="DL1" s="895"/>
      <c r="DM1" s="895"/>
      <c r="DN1" s="895"/>
      <c r="DO1" s="895"/>
      <c r="DP1" s="895"/>
      <c r="DQ1" s="895"/>
      <c r="DR1" s="895"/>
      <c r="DS1" s="598"/>
      <c r="DT1" s="599"/>
      <c r="DU1" s="598"/>
      <c r="DV1" s="895" t="s">
        <v>284</v>
      </c>
      <c r="DW1" s="895"/>
      <c r="DX1" s="895"/>
      <c r="DY1" s="895"/>
      <c r="DZ1" s="895"/>
      <c r="EA1" s="895"/>
      <c r="EB1" s="598"/>
      <c r="EC1" s="599"/>
      <c r="ED1" s="598"/>
      <c r="EE1" s="896" t="s">
        <v>285</v>
      </c>
      <c r="EF1" s="896"/>
      <c r="EG1" s="896"/>
      <c r="EH1" s="896"/>
      <c r="EI1" s="896"/>
      <c r="EJ1" s="598"/>
      <c r="EK1" s="599"/>
      <c r="EL1" s="598"/>
      <c r="EM1" s="895" t="s">
        <v>286</v>
      </c>
      <c r="EN1" s="895"/>
      <c r="EO1" s="895"/>
      <c r="EP1" s="895"/>
      <c r="EQ1" s="895"/>
      <c r="ER1" s="895"/>
      <c r="ES1" s="895"/>
      <c r="ET1" s="895"/>
      <c r="EU1" s="895"/>
      <c r="EV1" s="895"/>
      <c r="EW1" s="895"/>
      <c r="EX1" s="895"/>
      <c r="EY1" s="598"/>
      <c r="EZ1" s="599"/>
      <c r="FA1" s="598"/>
      <c r="FB1" s="896" t="s">
        <v>287</v>
      </c>
      <c r="FC1" s="896"/>
      <c r="FD1" s="896"/>
      <c r="FE1" s="598"/>
      <c r="FF1" s="599"/>
      <c r="FG1" s="598"/>
      <c r="FH1" s="895" t="s">
        <v>288</v>
      </c>
      <c r="FI1" s="895"/>
      <c r="FJ1" s="895"/>
      <c r="FK1" s="895"/>
      <c r="FL1" s="895"/>
      <c r="FM1" s="895"/>
      <c r="FN1" s="598"/>
      <c r="FO1" s="601"/>
      <c r="FP1" s="191"/>
      <c r="FQ1" s="897" t="s">
        <v>289</v>
      </c>
      <c r="FR1" s="897"/>
      <c r="FS1" s="897"/>
      <c r="FT1" s="897"/>
      <c r="FU1" s="897"/>
      <c r="FV1" s="897"/>
      <c r="FW1" s="897"/>
      <c r="FX1" s="897"/>
      <c r="FY1" s="897"/>
      <c r="FZ1" s="897"/>
      <c r="GA1" s="897"/>
      <c r="GB1" s="897"/>
      <c r="GC1" s="602"/>
      <c r="GD1" s="601"/>
      <c r="GE1" s="191"/>
      <c r="GF1" s="899" t="s">
        <v>290</v>
      </c>
      <c r="GG1" s="899"/>
      <c r="GH1" s="899"/>
      <c r="GI1" s="899"/>
      <c r="GJ1" s="899"/>
      <c r="GK1" s="899"/>
      <c r="GL1" s="899"/>
      <c r="GM1" s="899"/>
      <c r="GN1" s="899"/>
      <c r="GO1" s="899"/>
      <c r="GP1" s="899"/>
      <c r="GQ1" s="899"/>
      <c r="GR1" s="603"/>
      <c r="GS1" s="601"/>
      <c r="GT1" s="191"/>
      <c r="GU1" s="896" t="s">
        <v>291</v>
      </c>
      <c r="GV1" s="896"/>
      <c r="GW1" s="896"/>
      <c r="GX1" s="896"/>
      <c r="GY1" s="896"/>
      <c r="GZ1" s="896"/>
      <c r="HA1" s="896"/>
      <c r="HB1" s="896"/>
      <c r="HC1" s="896"/>
      <c r="HD1" s="604"/>
      <c r="HE1" s="601"/>
      <c r="HF1" s="191"/>
      <c r="HG1" s="896" t="s">
        <v>292</v>
      </c>
      <c r="HH1" s="896"/>
      <c r="HI1" s="896"/>
      <c r="HJ1" s="896"/>
      <c r="HK1" s="896"/>
      <c r="HL1" s="896"/>
      <c r="HM1" s="604"/>
      <c r="HN1" s="601"/>
      <c r="HO1" s="191"/>
      <c r="HP1" s="897" t="s">
        <v>293</v>
      </c>
      <c r="HQ1" s="897"/>
      <c r="HR1" s="897"/>
      <c r="HS1" s="897"/>
      <c r="HT1" s="897"/>
      <c r="HU1" s="897"/>
      <c r="HV1" s="897"/>
      <c r="HW1" s="897"/>
      <c r="HX1" s="897"/>
      <c r="HY1" s="598"/>
      <c r="HZ1" s="599"/>
      <c r="IA1" s="598"/>
      <c r="IB1" s="898" t="s">
        <v>294</v>
      </c>
      <c r="IC1" s="898"/>
      <c r="ID1" s="898"/>
      <c r="IE1" s="898"/>
      <c r="IF1" s="898"/>
      <c r="IG1" s="898"/>
      <c r="IH1" s="898"/>
      <c r="II1" s="898"/>
      <c r="IJ1" s="898"/>
      <c r="IK1" s="898"/>
      <c r="IL1" s="598"/>
      <c r="IM1" s="599"/>
      <c r="IN1" s="598"/>
      <c r="IO1" s="898" t="s">
        <v>295</v>
      </c>
      <c r="IP1" s="898"/>
      <c r="IQ1" s="898"/>
      <c r="IR1" s="898"/>
      <c r="IS1" s="898"/>
      <c r="IT1" s="898"/>
      <c r="IU1" s="898"/>
      <c r="IV1" s="898"/>
      <c r="IW1" s="898"/>
      <c r="IX1" s="898"/>
      <c r="IY1" s="898"/>
      <c r="IZ1" s="898"/>
      <c r="JA1" s="898"/>
      <c r="JB1" s="898"/>
      <c r="JC1" s="15"/>
      <c r="JD1" s="605"/>
      <c r="JE1" s="15"/>
      <c r="JF1" s="897" t="s">
        <v>296</v>
      </c>
      <c r="JG1" s="897"/>
      <c r="JH1" s="897"/>
      <c r="JI1" s="897"/>
      <c r="JJ1" s="897"/>
      <c r="JK1" s="897"/>
      <c r="JL1" s="897"/>
      <c r="JM1" s="897"/>
      <c r="JN1" s="897"/>
      <c r="JO1" s="15"/>
      <c r="JP1" s="15"/>
      <c r="JQ1" s="605"/>
      <c r="JR1" s="598"/>
      <c r="JS1" s="853" t="s">
        <v>446</v>
      </c>
    </row>
    <row r="2" spans="1:287" ht="99" x14ac:dyDescent="0.3">
      <c r="A2" s="606"/>
      <c r="B2" s="607"/>
      <c r="C2" s="89" t="s">
        <v>297</v>
      </c>
      <c r="D2" s="89" t="s">
        <v>298</v>
      </c>
      <c r="E2" s="89" t="s">
        <v>396</v>
      </c>
      <c r="F2" s="59"/>
      <c r="G2" s="608"/>
      <c r="H2" s="59"/>
      <c r="I2" s="606"/>
      <c r="J2" s="89" t="s">
        <v>299</v>
      </c>
      <c r="K2" s="89" t="s">
        <v>300</v>
      </c>
      <c r="L2" s="89" t="s">
        <v>301</v>
      </c>
      <c r="M2" s="89" t="s">
        <v>302</v>
      </c>
      <c r="N2" s="89" t="s">
        <v>303</v>
      </c>
      <c r="O2" s="89" t="s">
        <v>304</v>
      </c>
      <c r="P2" s="89" t="s">
        <v>305</v>
      </c>
      <c r="Q2" s="89" t="s">
        <v>306</v>
      </c>
      <c r="R2" s="59"/>
      <c r="S2" s="608"/>
      <c r="T2" s="59"/>
      <c r="U2" s="606"/>
      <c r="V2" s="89" t="s">
        <v>299</v>
      </c>
      <c r="W2" s="89" t="s">
        <v>300</v>
      </c>
      <c r="X2" s="89" t="s">
        <v>307</v>
      </c>
      <c r="Y2" s="89" t="s">
        <v>308</v>
      </c>
      <c r="Z2" s="59"/>
      <c r="AA2" s="608"/>
      <c r="AB2" s="59"/>
      <c r="AC2" s="609"/>
      <c r="AD2" s="610" t="s">
        <v>299</v>
      </c>
      <c r="AE2" s="89" t="s">
        <v>300</v>
      </c>
      <c r="AF2" s="610" t="s">
        <v>309</v>
      </c>
      <c r="AG2" s="59"/>
      <c r="AH2" s="608"/>
      <c r="AI2" s="59"/>
      <c r="AJ2" s="606"/>
      <c r="AK2" s="89"/>
      <c r="AL2" s="89" t="s">
        <v>127</v>
      </c>
      <c r="AM2" s="611"/>
      <c r="AN2" s="612"/>
      <c r="AO2" s="611"/>
      <c r="AP2" s="606"/>
      <c r="AQ2" s="89" t="s">
        <v>299</v>
      </c>
      <c r="AR2" s="89" t="s">
        <v>300</v>
      </c>
      <c r="AS2" s="89" t="s">
        <v>310</v>
      </c>
      <c r="AT2" s="89" t="s">
        <v>311</v>
      </c>
      <c r="AU2" s="89" t="s">
        <v>312</v>
      </c>
      <c r="AV2" s="89" t="s">
        <v>313</v>
      </c>
      <c r="AW2" s="89" t="s">
        <v>314</v>
      </c>
      <c r="AX2" s="89" t="s">
        <v>397</v>
      </c>
      <c r="AY2" s="89" t="s">
        <v>315</v>
      </c>
      <c r="AZ2" s="89" t="s">
        <v>396</v>
      </c>
      <c r="BA2" s="59"/>
      <c r="BB2" s="608"/>
      <c r="BC2" s="59"/>
      <c r="BD2" s="606"/>
      <c r="BE2" s="89" t="s">
        <v>316</v>
      </c>
      <c r="BF2" s="89" t="s">
        <v>317</v>
      </c>
      <c r="BG2" s="89" t="s">
        <v>318</v>
      </c>
      <c r="BH2" s="59"/>
      <c r="BI2" s="608"/>
      <c r="BJ2" s="59"/>
      <c r="BK2" s="606"/>
      <c r="BL2" s="89" t="s">
        <v>299</v>
      </c>
      <c r="BM2" s="89" t="s">
        <v>300</v>
      </c>
      <c r="BN2" s="89" t="str">
        <f>BE4</f>
        <v>Direct and Collector Labour Allocator</v>
      </c>
      <c r="BO2" s="89" t="s">
        <v>319</v>
      </c>
      <c r="BP2" s="89" t="str">
        <f>BE5</f>
        <v>Volume Allocator</v>
      </c>
      <c r="BQ2" s="89" t="s">
        <v>320</v>
      </c>
      <c r="BR2" s="89" t="s">
        <v>398</v>
      </c>
      <c r="BS2" s="89" t="s">
        <v>396</v>
      </c>
      <c r="BT2" s="59"/>
      <c r="BU2" s="608"/>
      <c r="BV2" s="59"/>
      <c r="BW2" s="606"/>
      <c r="BX2" s="119"/>
      <c r="BY2" s="89" t="s">
        <v>321</v>
      </c>
      <c r="BZ2" s="89" t="s">
        <v>322</v>
      </c>
      <c r="CA2" s="89" t="s">
        <v>323</v>
      </c>
      <c r="CB2" s="89" t="s">
        <v>324</v>
      </c>
      <c r="CC2" s="89" t="s">
        <v>325</v>
      </c>
      <c r="CD2" s="89" t="s">
        <v>326</v>
      </c>
      <c r="CE2" s="59"/>
      <c r="CF2" s="608"/>
      <c r="CG2" s="59"/>
      <c r="CH2" s="606"/>
      <c r="CI2" s="89" t="s">
        <v>299</v>
      </c>
      <c r="CJ2" s="89" t="s">
        <v>300</v>
      </c>
      <c r="CK2" s="89" t="s">
        <v>327</v>
      </c>
      <c r="CL2" s="89" t="s">
        <v>399</v>
      </c>
      <c r="CM2" s="89" t="s">
        <v>328</v>
      </c>
      <c r="CN2" s="89" t="s">
        <v>400</v>
      </c>
      <c r="CO2" s="89" t="s">
        <v>401</v>
      </c>
      <c r="CP2" s="89" t="s">
        <v>329</v>
      </c>
      <c r="CQ2" s="89" t="s">
        <v>396</v>
      </c>
      <c r="CR2" s="59"/>
      <c r="CS2" s="608"/>
      <c r="CT2" s="59"/>
      <c r="CU2" s="606"/>
      <c r="CV2" s="89" t="s">
        <v>330</v>
      </c>
      <c r="CW2" s="89" t="s">
        <v>329</v>
      </c>
      <c r="CX2" s="89" t="s">
        <v>305</v>
      </c>
      <c r="CY2" s="613" t="s">
        <v>327</v>
      </c>
      <c r="CZ2" s="89" t="str">
        <f>CW2</f>
        <v>Building Allocator</v>
      </c>
      <c r="DA2" s="89" t="str">
        <f>CX2</f>
        <v>Pallet Allocator</v>
      </c>
      <c r="DB2" s="89" t="str">
        <f>CY2</f>
        <v>Volume Allocator</v>
      </c>
      <c r="DC2" s="89" t="s">
        <v>331</v>
      </c>
      <c r="DD2" s="59"/>
      <c r="DE2" s="608"/>
      <c r="DF2" s="59"/>
      <c r="DG2" s="606"/>
      <c r="DH2" s="89" t="s">
        <v>299</v>
      </c>
      <c r="DI2" s="89" t="s">
        <v>300</v>
      </c>
      <c r="DJ2" s="89" t="s">
        <v>329</v>
      </c>
      <c r="DK2" s="89" t="s">
        <v>402</v>
      </c>
      <c r="DL2" s="89" t="s">
        <v>305</v>
      </c>
      <c r="DM2" s="89" t="s">
        <v>403</v>
      </c>
      <c r="DN2" s="89" t="s">
        <v>327</v>
      </c>
      <c r="DO2" s="89" t="s">
        <v>404</v>
      </c>
      <c r="DP2" s="89" t="s">
        <v>405</v>
      </c>
      <c r="DQ2" s="89" t="s">
        <v>332</v>
      </c>
      <c r="DR2" s="89" t="s">
        <v>396</v>
      </c>
      <c r="DS2" s="59"/>
      <c r="DT2" s="608"/>
      <c r="DU2" s="59"/>
      <c r="DV2" s="606"/>
      <c r="DW2" s="89" t="s">
        <v>299</v>
      </c>
      <c r="DX2" s="89" t="s">
        <v>300</v>
      </c>
      <c r="DY2" s="89" t="s">
        <v>305</v>
      </c>
      <c r="DZ2" s="89" t="s">
        <v>406</v>
      </c>
      <c r="EA2" s="89" t="s">
        <v>396</v>
      </c>
      <c r="EB2" s="59"/>
      <c r="EC2" s="608"/>
      <c r="ED2" s="59"/>
      <c r="EE2" s="606"/>
      <c r="EF2" s="89" t="s">
        <v>316</v>
      </c>
      <c r="EG2" s="89" t="s">
        <v>333</v>
      </c>
      <c r="EH2" s="89" t="s">
        <v>317</v>
      </c>
      <c r="EI2" s="89" t="s">
        <v>318</v>
      </c>
      <c r="EJ2" s="59"/>
      <c r="EK2" s="608"/>
      <c r="EL2" s="59"/>
      <c r="EM2" s="606"/>
      <c r="EN2" s="89" t="s">
        <v>299</v>
      </c>
      <c r="EO2" s="89" t="s">
        <v>300</v>
      </c>
      <c r="EP2" s="89" t="s">
        <v>308</v>
      </c>
      <c r="EQ2" s="89" t="s">
        <v>407</v>
      </c>
      <c r="ER2" s="89" t="s">
        <v>329</v>
      </c>
      <c r="ES2" s="89" t="s">
        <v>408</v>
      </c>
      <c r="ET2" s="89" t="s">
        <v>327</v>
      </c>
      <c r="EU2" s="89" t="s">
        <v>409</v>
      </c>
      <c r="EV2" s="89" t="s">
        <v>410</v>
      </c>
      <c r="EW2" s="89" t="s">
        <v>332</v>
      </c>
      <c r="EX2" s="89" t="s">
        <v>396</v>
      </c>
      <c r="EY2" s="59"/>
      <c r="EZ2" s="608"/>
      <c r="FA2" s="59"/>
      <c r="FB2" s="614"/>
      <c r="FC2" s="78" t="s">
        <v>126</v>
      </c>
      <c r="FD2" s="78" t="s">
        <v>334</v>
      </c>
      <c r="FE2" s="59"/>
      <c r="FF2" s="608"/>
      <c r="FG2" s="59"/>
      <c r="FH2" s="606"/>
      <c r="FI2" s="89" t="s">
        <v>299</v>
      </c>
      <c r="FJ2" s="89" t="s">
        <v>300</v>
      </c>
      <c r="FK2" s="89" t="str">
        <f>Y2</f>
        <v>Business Cost Allocator</v>
      </c>
      <c r="FL2" s="89" t="s">
        <v>411</v>
      </c>
      <c r="FM2" s="89" t="s">
        <v>396</v>
      </c>
      <c r="FN2" s="59"/>
      <c r="FO2" s="605"/>
      <c r="FP2" s="15"/>
      <c r="FQ2" s="606"/>
      <c r="FR2" s="89" t="s">
        <v>299</v>
      </c>
      <c r="FS2" s="89" t="s">
        <v>300</v>
      </c>
      <c r="FT2" s="89" t="s">
        <v>335</v>
      </c>
      <c r="FU2" s="89" t="s">
        <v>47</v>
      </c>
      <c r="FV2" s="89" t="s">
        <v>336</v>
      </c>
      <c r="FW2" s="89" t="s">
        <v>51</v>
      </c>
      <c r="FX2" s="89" t="s">
        <v>49</v>
      </c>
      <c r="FY2" s="89" t="s">
        <v>52</v>
      </c>
      <c r="FZ2" s="89" t="s">
        <v>334</v>
      </c>
      <c r="GA2" s="89" t="s">
        <v>337</v>
      </c>
      <c r="GB2" s="89" t="s">
        <v>396</v>
      </c>
      <c r="GC2" s="59"/>
      <c r="GD2" s="605"/>
      <c r="GE2" s="15"/>
      <c r="GF2" s="606"/>
      <c r="GG2" s="89" t="s">
        <v>299</v>
      </c>
      <c r="GH2" s="89" t="s">
        <v>300</v>
      </c>
      <c r="GI2" s="89" t="s">
        <v>412</v>
      </c>
      <c r="GJ2" s="89" t="s">
        <v>413</v>
      </c>
      <c r="GK2" s="89" t="s">
        <v>414</v>
      </c>
      <c r="GL2" s="89" t="s">
        <v>415</v>
      </c>
      <c r="GM2" s="89" t="s">
        <v>416</v>
      </c>
      <c r="GN2" s="89" t="s">
        <v>417</v>
      </c>
      <c r="GO2" s="89" t="s">
        <v>418</v>
      </c>
      <c r="GP2" s="89" t="s">
        <v>396</v>
      </c>
      <c r="GQ2" s="89" t="s">
        <v>117</v>
      </c>
      <c r="GR2" s="615"/>
      <c r="GS2" s="605"/>
      <c r="GT2" s="15"/>
      <c r="GU2" s="606"/>
      <c r="GV2" s="89" t="s">
        <v>299</v>
      </c>
      <c r="GW2" s="89" t="s">
        <v>300</v>
      </c>
      <c r="GX2" s="89" t="s">
        <v>306</v>
      </c>
      <c r="GY2" s="89" t="s">
        <v>337</v>
      </c>
      <c r="GZ2" s="89" t="s">
        <v>117</v>
      </c>
      <c r="HA2" s="89" t="s">
        <v>419</v>
      </c>
      <c r="HB2" s="89" t="s">
        <v>338</v>
      </c>
      <c r="HC2" s="89" t="s">
        <v>420</v>
      </c>
      <c r="HD2" s="59"/>
      <c r="HE2" s="605"/>
      <c r="HF2" s="15"/>
      <c r="HG2" s="606"/>
      <c r="HH2" s="89" t="s">
        <v>306</v>
      </c>
      <c r="HI2" s="89" t="s">
        <v>337</v>
      </c>
      <c r="HJ2" s="89" t="s">
        <v>117</v>
      </c>
      <c r="HK2" s="89" t="s">
        <v>338</v>
      </c>
      <c r="HL2" s="89" t="s">
        <v>420</v>
      </c>
      <c r="HM2" s="59"/>
      <c r="HN2" s="605"/>
      <c r="HO2" s="15"/>
      <c r="HP2" s="606"/>
      <c r="HQ2" s="617" t="s">
        <v>299</v>
      </c>
      <c r="HR2" s="617" t="str">
        <f>FS2</f>
        <v>Container Stream</v>
      </c>
      <c r="HS2" s="617" t="s">
        <v>117</v>
      </c>
      <c r="HT2" s="617" t="s">
        <v>421</v>
      </c>
      <c r="HU2" s="617" t="s">
        <v>422</v>
      </c>
      <c r="HV2" s="617" t="s">
        <v>72</v>
      </c>
      <c r="HW2" s="617" t="s">
        <v>339</v>
      </c>
      <c r="HX2" s="617" t="s">
        <v>423</v>
      </c>
      <c r="HY2" s="59"/>
      <c r="HZ2" s="608"/>
      <c r="IA2" s="15"/>
      <c r="IB2" s="618" t="s">
        <v>340</v>
      </c>
      <c r="IC2" s="618" t="s">
        <v>341</v>
      </c>
      <c r="ID2" s="618" t="s">
        <v>342</v>
      </c>
      <c r="IE2" s="618" t="s">
        <v>343</v>
      </c>
      <c r="IF2" s="618" t="s">
        <v>424</v>
      </c>
      <c r="IG2" s="618" t="s">
        <v>297</v>
      </c>
      <c r="IH2" s="618" t="s">
        <v>425</v>
      </c>
      <c r="II2" s="618" t="s">
        <v>344</v>
      </c>
      <c r="IJ2" s="618" t="s">
        <v>345</v>
      </c>
      <c r="IK2" s="618" t="s">
        <v>346</v>
      </c>
      <c r="IL2" s="59"/>
      <c r="IM2" s="608"/>
      <c r="IN2" s="59"/>
      <c r="IO2" s="619"/>
      <c r="IP2" s="618" t="s">
        <v>299</v>
      </c>
      <c r="IQ2" s="618" t="s">
        <v>300</v>
      </c>
      <c r="IR2" s="618" t="s">
        <v>337</v>
      </c>
      <c r="IS2" s="618" t="s">
        <v>117</v>
      </c>
      <c r="IT2" s="618" t="s">
        <v>426</v>
      </c>
      <c r="IU2" s="618" t="s">
        <v>427</v>
      </c>
      <c r="IV2" s="618" t="s">
        <v>428</v>
      </c>
      <c r="IW2" s="618" t="s">
        <v>429</v>
      </c>
      <c r="IX2" s="620" t="s">
        <v>430</v>
      </c>
      <c r="IY2" s="620" t="s">
        <v>431</v>
      </c>
      <c r="IZ2" s="620" t="s">
        <v>432</v>
      </c>
      <c r="JA2" s="620" t="s">
        <v>347</v>
      </c>
      <c r="JB2" s="620" t="s">
        <v>348</v>
      </c>
      <c r="JC2" s="15"/>
      <c r="JD2" s="605"/>
      <c r="JE2" s="15"/>
      <c r="JF2" s="606"/>
      <c r="JG2" s="617" t="s">
        <v>299</v>
      </c>
      <c r="JH2" s="617" t="str">
        <f>FS2</f>
        <v>Container Stream</v>
      </c>
      <c r="JI2" s="617" t="s">
        <v>117</v>
      </c>
      <c r="JJ2" s="617" t="s">
        <v>433</v>
      </c>
      <c r="JK2" s="617" t="s">
        <v>434</v>
      </c>
      <c r="JL2" s="617" t="s">
        <v>72</v>
      </c>
      <c r="JM2" s="617" t="s">
        <v>339</v>
      </c>
      <c r="JN2" s="617" t="s">
        <v>423</v>
      </c>
      <c r="JO2" s="15"/>
      <c r="JP2" s="15"/>
      <c r="JQ2" s="605"/>
      <c r="JR2" s="59"/>
      <c r="JS2" s="617" t="s">
        <v>117</v>
      </c>
      <c r="JT2" s="617" t="s">
        <v>440</v>
      </c>
      <c r="JU2" s="617" t="s">
        <v>441</v>
      </c>
      <c r="JV2" s="617" t="s">
        <v>442</v>
      </c>
    </row>
    <row r="3" spans="1:287" ht="33" x14ac:dyDescent="0.3">
      <c r="A3" s="621" t="s">
        <v>132</v>
      </c>
      <c r="B3" s="151" t="s">
        <v>133</v>
      </c>
      <c r="C3" s="151" t="s">
        <v>134</v>
      </c>
      <c r="D3" s="151" t="s">
        <v>159</v>
      </c>
      <c r="E3" s="151" t="s">
        <v>136</v>
      </c>
      <c r="F3" s="131"/>
      <c r="G3" s="622"/>
      <c r="H3" s="131"/>
      <c r="I3" s="621" t="s">
        <v>132</v>
      </c>
      <c r="J3" s="151" t="s">
        <v>133</v>
      </c>
      <c r="K3" s="151" t="s">
        <v>134</v>
      </c>
      <c r="L3" s="151" t="s">
        <v>146</v>
      </c>
      <c r="M3" s="151" t="s">
        <v>136</v>
      </c>
      <c r="N3" s="151" t="s">
        <v>137</v>
      </c>
      <c r="O3" s="151" t="s">
        <v>138</v>
      </c>
      <c r="P3" s="151" t="s">
        <v>139</v>
      </c>
      <c r="Q3" s="131" t="s">
        <v>140</v>
      </c>
      <c r="R3" s="131"/>
      <c r="S3" s="622"/>
      <c r="T3" s="131"/>
      <c r="U3" s="621" t="s">
        <v>132</v>
      </c>
      <c r="V3" s="151" t="s">
        <v>133</v>
      </c>
      <c r="W3" s="151" t="s">
        <v>134</v>
      </c>
      <c r="X3" s="151" t="s">
        <v>146</v>
      </c>
      <c r="Y3" s="151" t="s">
        <v>136</v>
      </c>
      <c r="Z3" s="131"/>
      <c r="AA3" s="622"/>
      <c r="AB3" s="131"/>
      <c r="AC3" s="621" t="s">
        <v>132</v>
      </c>
      <c r="AD3" s="151" t="s">
        <v>133</v>
      </c>
      <c r="AE3" s="151" t="s">
        <v>134</v>
      </c>
      <c r="AF3" s="151" t="s">
        <v>146</v>
      </c>
      <c r="AG3" s="131"/>
      <c r="AH3" s="622"/>
      <c r="AI3" s="131"/>
      <c r="AJ3" s="623" t="s">
        <v>132</v>
      </c>
      <c r="AK3" s="151" t="s">
        <v>133</v>
      </c>
      <c r="AL3" s="151" t="s">
        <v>134</v>
      </c>
      <c r="AM3" s="151"/>
      <c r="AN3" s="624"/>
      <c r="AO3" s="151"/>
      <c r="AP3" s="623" t="s">
        <v>132</v>
      </c>
      <c r="AQ3" s="151" t="s">
        <v>133</v>
      </c>
      <c r="AR3" s="151" t="s">
        <v>134</v>
      </c>
      <c r="AS3" s="151" t="s">
        <v>146</v>
      </c>
      <c r="AT3" s="625" t="s">
        <v>136</v>
      </c>
      <c r="AU3" s="151" t="s">
        <v>137</v>
      </c>
      <c r="AV3" s="151" t="s">
        <v>138</v>
      </c>
      <c r="AW3" s="151" t="s">
        <v>139</v>
      </c>
      <c r="AX3" s="151" t="s">
        <v>140</v>
      </c>
      <c r="AY3" s="131" t="s">
        <v>142</v>
      </c>
      <c r="AZ3" s="131" t="s">
        <v>141</v>
      </c>
      <c r="BA3" s="131"/>
      <c r="BB3" s="622"/>
      <c r="BC3" s="131"/>
      <c r="BD3" s="621" t="s">
        <v>132</v>
      </c>
      <c r="BE3" s="151" t="s">
        <v>133</v>
      </c>
      <c r="BF3" s="151" t="s">
        <v>146</v>
      </c>
      <c r="BG3" s="151" t="s">
        <v>136</v>
      </c>
      <c r="BH3" s="131"/>
      <c r="BI3" s="622"/>
      <c r="BJ3" s="131"/>
      <c r="BK3" s="621" t="s">
        <v>132</v>
      </c>
      <c r="BL3" s="151" t="s">
        <v>133</v>
      </c>
      <c r="BM3" s="151" t="s">
        <v>134</v>
      </c>
      <c r="BN3" s="151" t="s">
        <v>159</v>
      </c>
      <c r="BO3" s="151" t="s">
        <v>136</v>
      </c>
      <c r="BP3" s="151" t="s">
        <v>137</v>
      </c>
      <c r="BQ3" s="151" t="s">
        <v>138</v>
      </c>
      <c r="BR3" s="131" t="s">
        <v>139</v>
      </c>
      <c r="BS3" s="131" t="s">
        <v>140</v>
      </c>
      <c r="BT3" s="131"/>
      <c r="BU3" s="622"/>
      <c r="BV3" s="131"/>
      <c r="BW3" s="623" t="s">
        <v>132</v>
      </c>
      <c r="BX3" s="151" t="s">
        <v>133</v>
      </c>
      <c r="BY3" s="151" t="s">
        <v>134</v>
      </c>
      <c r="BZ3" s="151" t="s">
        <v>146</v>
      </c>
      <c r="CA3" s="151" t="s">
        <v>136</v>
      </c>
      <c r="CB3" s="151" t="s">
        <v>137</v>
      </c>
      <c r="CC3" s="151" t="s">
        <v>138</v>
      </c>
      <c r="CD3" s="151" t="s">
        <v>139</v>
      </c>
      <c r="CE3" s="131"/>
      <c r="CF3" s="622"/>
      <c r="CG3" s="131"/>
      <c r="CH3" s="621" t="s">
        <v>132</v>
      </c>
      <c r="CI3" s="151" t="s">
        <v>133</v>
      </c>
      <c r="CJ3" s="151" t="s">
        <v>134</v>
      </c>
      <c r="CK3" s="151" t="s">
        <v>146</v>
      </c>
      <c r="CL3" s="151" t="s">
        <v>136</v>
      </c>
      <c r="CM3" s="151" t="s">
        <v>137</v>
      </c>
      <c r="CN3" s="151" t="s">
        <v>138</v>
      </c>
      <c r="CO3" s="151" t="s">
        <v>139</v>
      </c>
      <c r="CP3" s="151" t="s">
        <v>140</v>
      </c>
      <c r="CQ3" s="151" t="s">
        <v>141</v>
      </c>
      <c r="CR3" s="131"/>
      <c r="CS3" s="622"/>
      <c r="CT3" s="131"/>
      <c r="CU3" s="621" t="s">
        <v>132</v>
      </c>
      <c r="CV3" s="151" t="s">
        <v>133</v>
      </c>
      <c r="CW3" s="151" t="s">
        <v>134</v>
      </c>
      <c r="CX3" s="151" t="s">
        <v>159</v>
      </c>
      <c r="CY3" s="151" t="s">
        <v>136</v>
      </c>
      <c r="CZ3" s="151" t="s">
        <v>160</v>
      </c>
      <c r="DA3" s="151" t="s">
        <v>349</v>
      </c>
      <c r="DB3" s="151" t="s">
        <v>139</v>
      </c>
      <c r="DC3" s="151" t="s">
        <v>350</v>
      </c>
      <c r="DD3" s="131"/>
      <c r="DE3" s="622"/>
      <c r="DF3" s="131"/>
      <c r="DG3" s="621" t="s">
        <v>132</v>
      </c>
      <c r="DH3" s="151" t="s">
        <v>133</v>
      </c>
      <c r="DI3" s="151" t="s">
        <v>134</v>
      </c>
      <c r="DJ3" s="151" t="s">
        <v>146</v>
      </c>
      <c r="DK3" s="151" t="s">
        <v>136</v>
      </c>
      <c r="DL3" s="151" t="s">
        <v>137</v>
      </c>
      <c r="DM3" s="151" t="s">
        <v>138</v>
      </c>
      <c r="DN3" s="151" t="s">
        <v>139</v>
      </c>
      <c r="DO3" s="151" t="s">
        <v>140</v>
      </c>
      <c r="DP3" s="151" t="s">
        <v>141</v>
      </c>
      <c r="DQ3" s="151" t="s">
        <v>142</v>
      </c>
      <c r="DR3" s="151" t="s">
        <v>143</v>
      </c>
      <c r="DS3" s="131"/>
      <c r="DT3" s="622"/>
      <c r="DU3" s="131"/>
      <c r="DV3" s="621" t="s">
        <v>132</v>
      </c>
      <c r="DW3" s="151" t="s">
        <v>133</v>
      </c>
      <c r="DX3" s="151" t="s">
        <v>134</v>
      </c>
      <c r="DY3" s="151" t="s">
        <v>146</v>
      </c>
      <c r="DZ3" s="151" t="s">
        <v>136</v>
      </c>
      <c r="EA3" s="151" t="s">
        <v>160</v>
      </c>
      <c r="EB3" s="131"/>
      <c r="EC3" s="622"/>
      <c r="ED3" s="131"/>
      <c r="EE3" s="621" t="s">
        <v>132</v>
      </c>
      <c r="EF3" s="151" t="s">
        <v>133</v>
      </c>
      <c r="EG3" s="151" t="s">
        <v>134</v>
      </c>
      <c r="EH3" s="151" t="s">
        <v>146</v>
      </c>
      <c r="EI3" s="151" t="s">
        <v>136</v>
      </c>
      <c r="EJ3" s="131"/>
      <c r="EK3" s="622"/>
      <c r="EL3" s="131"/>
      <c r="EM3" s="623" t="s">
        <v>132</v>
      </c>
      <c r="EN3" s="151" t="s">
        <v>133</v>
      </c>
      <c r="EO3" s="151" t="s">
        <v>134</v>
      </c>
      <c r="EP3" s="151" t="s">
        <v>146</v>
      </c>
      <c r="EQ3" s="151" t="s">
        <v>136</v>
      </c>
      <c r="ER3" s="151" t="s">
        <v>137</v>
      </c>
      <c r="ES3" s="151" t="s">
        <v>138</v>
      </c>
      <c r="ET3" s="151" t="s">
        <v>139</v>
      </c>
      <c r="EU3" s="151" t="s">
        <v>140</v>
      </c>
      <c r="EV3" s="151" t="s">
        <v>141</v>
      </c>
      <c r="EW3" s="151" t="s">
        <v>142</v>
      </c>
      <c r="EX3" s="151" t="s">
        <v>143</v>
      </c>
      <c r="EY3" s="131"/>
      <c r="EZ3" s="622"/>
      <c r="FA3" s="131"/>
      <c r="FB3" s="621" t="s">
        <v>132</v>
      </c>
      <c r="FC3" s="151" t="s">
        <v>133</v>
      </c>
      <c r="FD3" s="151" t="s">
        <v>134</v>
      </c>
      <c r="FE3" s="131"/>
      <c r="FF3" s="622"/>
      <c r="FG3" s="131"/>
      <c r="FH3" s="621" t="s">
        <v>132</v>
      </c>
      <c r="FI3" s="151" t="s">
        <v>133</v>
      </c>
      <c r="FJ3" s="151" t="s">
        <v>134</v>
      </c>
      <c r="FK3" s="151" t="s">
        <v>146</v>
      </c>
      <c r="FL3" s="151" t="s">
        <v>136</v>
      </c>
      <c r="FM3" s="151" t="s">
        <v>160</v>
      </c>
      <c r="FN3" s="131"/>
      <c r="FO3" s="626"/>
      <c r="FP3" s="74"/>
      <c r="FQ3" s="621" t="s">
        <v>132</v>
      </c>
      <c r="FR3" s="151" t="s">
        <v>133</v>
      </c>
      <c r="FS3" s="151" t="s">
        <v>134</v>
      </c>
      <c r="FT3" s="151" t="s">
        <v>146</v>
      </c>
      <c r="FU3" s="625" t="s">
        <v>136</v>
      </c>
      <c r="FV3" s="151" t="s">
        <v>137</v>
      </c>
      <c r="FW3" s="151" t="s">
        <v>138</v>
      </c>
      <c r="FX3" s="131" t="s">
        <v>139</v>
      </c>
      <c r="FY3" s="131" t="s">
        <v>140</v>
      </c>
      <c r="FZ3" s="131" t="s">
        <v>141</v>
      </c>
      <c r="GA3" s="627" t="s">
        <v>142</v>
      </c>
      <c r="GB3" s="151" t="s">
        <v>143</v>
      </c>
      <c r="GC3" s="151"/>
      <c r="GD3" s="626"/>
      <c r="GE3" s="74"/>
      <c r="GF3" s="621" t="s">
        <v>132</v>
      </c>
      <c r="GG3" s="151" t="s">
        <v>133</v>
      </c>
      <c r="GH3" s="151" t="s">
        <v>134</v>
      </c>
      <c r="GI3" s="151" t="s">
        <v>146</v>
      </c>
      <c r="GJ3" s="151" t="s">
        <v>136</v>
      </c>
      <c r="GK3" s="625" t="s">
        <v>137</v>
      </c>
      <c r="GL3" s="151" t="s">
        <v>138</v>
      </c>
      <c r="GM3" s="151" t="s">
        <v>139</v>
      </c>
      <c r="GN3" s="131" t="s">
        <v>140</v>
      </c>
      <c r="GO3" s="131" t="s">
        <v>141</v>
      </c>
      <c r="GP3" s="131" t="s">
        <v>142</v>
      </c>
      <c r="GQ3" s="151" t="s">
        <v>143</v>
      </c>
      <c r="GR3" s="15"/>
      <c r="GS3" s="605"/>
      <c r="GT3" s="15"/>
      <c r="GU3" s="621" t="s">
        <v>132</v>
      </c>
      <c r="GV3" s="151" t="s">
        <v>133</v>
      </c>
      <c r="GW3" s="151" t="s">
        <v>134</v>
      </c>
      <c r="GX3" s="151" t="s">
        <v>146</v>
      </c>
      <c r="GY3" s="627" t="s">
        <v>136</v>
      </c>
      <c r="GZ3" s="151" t="s">
        <v>137</v>
      </c>
      <c r="HA3" s="151" t="s">
        <v>138</v>
      </c>
      <c r="HB3" s="151" t="s">
        <v>139</v>
      </c>
      <c r="HC3" s="151" t="s">
        <v>140</v>
      </c>
      <c r="HD3" s="151"/>
      <c r="HE3" s="605"/>
      <c r="HF3" s="15"/>
      <c r="HG3" s="621" t="s">
        <v>132</v>
      </c>
      <c r="HH3" s="151" t="s">
        <v>133</v>
      </c>
      <c r="HI3" s="151" t="s">
        <v>134</v>
      </c>
      <c r="HJ3" s="151" t="s">
        <v>146</v>
      </c>
      <c r="HK3" s="627" t="s">
        <v>136</v>
      </c>
      <c r="HL3" s="151" t="s">
        <v>137</v>
      </c>
      <c r="HM3" s="151"/>
      <c r="HN3" s="605"/>
      <c r="HO3" s="15"/>
      <c r="HP3" s="621" t="s">
        <v>132</v>
      </c>
      <c r="HQ3" s="151" t="s">
        <v>133</v>
      </c>
      <c r="HR3" s="151" t="s">
        <v>134</v>
      </c>
      <c r="HS3" s="151" t="s">
        <v>146</v>
      </c>
      <c r="HT3" s="151" t="s">
        <v>136</v>
      </c>
      <c r="HU3" s="151" t="s">
        <v>137</v>
      </c>
      <c r="HV3" s="625" t="s">
        <v>138</v>
      </c>
      <c r="HW3" s="625" t="s">
        <v>139</v>
      </c>
      <c r="HX3" s="625" t="s">
        <v>140</v>
      </c>
      <c r="HY3" s="131"/>
      <c r="HZ3" s="622"/>
      <c r="IA3" s="15"/>
      <c r="IB3" s="151" t="s">
        <v>133</v>
      </c>
      <c r="IC3" s="151" t="s">
        <v>134</v>
      </c>
      <c r="ID3" s="151" t="s">
        <v>146</v>
      </c>
      <c r="IE3" s="151" t="s">
        <v>136</v>
      </c>
      <c r="IF3" s="151" t="s">
        <v>137</v>
      </c>
      <c r="IG3" s="151" t="s">
        <v>138</v>
      </c>
      <c r="IH3" s="151" t="s">
        <v>139</v>
      </c>
      <c r="II3" s="151" t="s">
        <v>140</v>
      </c>
      <c r="IJ3" s="151" t="s">
        <v>141</v>
      </c>
      <c r="IK3" s="151" t="s">
        <v>142</v>
      </c>
      <c r="IL3" s="131"/>
      <c r="IM3" s="622"/>
      <c r="IN3" s="131"/>
      <c r="IO3" s="621" t="s">
        <v>132</v>
      </c>
      <c r="IP3" s="151" t="s">
        <v>133</v>
      </c>
      <c r="IQ3" s="151" t="s">
        <v>134</v>
      </c>
      <c r="IR3" s="151" t="s">
        <v>146</v>
      </c>
      <c r="IS3" s="151" t="s">
        <v>136</v>
      </c>
      <c r="IT3" s="151" t="s">
        <v>137</v>
      </c>
      <c r="IU3" s="151" t="s">
        <v>138</v>
      </c>
      <c r="IV3" s="131" t="s">
        <v>139</v>
      </c>
      <c r="IW3" s="131" t="s">
        <v>140</v>
      </c>
      <c r="IX3" s="131" t="s">
        <v>141</v>
      </c>
      <c r="IY3" s="131" t="s">
        <v>142</v>
      </c>
      <c r="IZ3" s="131" t="s">
        <v>143</v>
      </c>
      <c r="JA3" s="131" t="s">
        <v>144</v>
      </c>
      <c r="JB3" s="131" t="s">
        <v>145</v>
      </c>
      <c r="JC3" s="15"/>
      <c r="JD3" s="605"/>
      <c r="JE3" s="15"/>
      <c r="JF3" s="621" t="s">
        <v>132</v>
      </c>
      <c r="JG3" s="151" t="s">
        <v>133</v>
      </c>
      <c r="JH3" s="151" t="s">
        <v>134</v>
      </c>
      <c r="JI3" s="151" t="s">
        <v>146</v>
      </c>
      <c r="JJ3" s="151" t="s">
        <v>136</v>
      </c>
      <c r="JK3" s="151" t="s">
        <v>137</v>
      </c>
      <c r="JL3" s="625" t="s">
        <v>138</v>
      </c>
      <c r="JM3" s="625" t="s">
        <v>139</v>
      </c>
      <c r="JN3" s="625" t="s">
        <v>140</v>
      </c>
      <c r="JO3" s="15"/>
      <c r="JP3" s="15"/>
      <c r="JQ3" s="605"/>
      <c r="JR3" s="131"/>
      <c r="JS3" s="151" t="s">
        <v>146</v>
      </c>
      <c r="JT3" s="151" t="s">
        <v>136</v>
      </c>
      <c r="JX3" s="853" t="s">
        <v>448</v>
      </c>
    </row>
    <row r="4" spans="1:287" ht="17.25" thickBot="1" x14ac:dyDescent="0.35">
      <c r="A4" s="628">
        <v>1</v>
      </c>
      <c r="B4" s="629" t="s">
        <v>45</v>
      </c>
      <c r="C4" s="844">
        <f>'ABDA 8 month Phase I'!LD27</f>
        <v>48836115.066371776</v>
      </c>
      <c r="D4" s="630">
        <f t="shared" ref="D4:D12" si="0">C4/$C$13</f>
        <v>0.35579993006263688</v>
      </c>
      <c r="E4" s="631">
        <v>2.2488929067896257</v>
      </c>
      <c r="F4" s="15"/>
      <c r="G4" s="605"/>
      <c r="H4" s="15"/>
      <c r="I4" s="628">
        <v>1</v>
      </c>
      <c r="J4" s="632">
        <f t="shared" ref="J4:J27" si="1">FR4</f>
        <v>1</v>
      </c>
      <c r="K4" s="402" t="s">
        <v>356</v>
      </c>
      <c r="L4" s="842">
        <v>1105599314.9987829</v>
      </c>
      <c r="M4" s="634">
        <f t="shared" ref="M4:M27" si="2">L4/$L$28</f>
        <v>0.50912617718937536</v>
      </c>
      <c r="N4" s="633">
        <v>2336.1258773700806</v>
      </c>
      <c r="O4" s="633">
        <f>IFERROR(L4/N4,0)</f>
        <v>473261.8758726407</v>
      </c>
      <c r="P4" s="634">
        <f t="shared" ref="P4:P27" si="3">O4/$O$28</f>
        <v>0.28249687511617944</v>
      </c>
      <c r="Q4" s="635" t="s">
        <v>355</v>
      </c>
      <c r="R4" s="15"/>
      <c r="S4" s="605"/>
      <c r="T4" s="15"/>
      <c r="U4" s="636">
        <v>1</v>
      </c>
      <c r="V4" s="637">
        <f t="shared" ref="V4:V27" si="4">FR4</f>
        <v>1</v>
      </c>
      <c r="W4" s="402" t="s">
        <v>356</v>
      </c>
      <c r="X4" s="290">
        <f>SUM(FT4:FX4)</f>
        <v>36680328.648762397</v>
      </c>
      <c r="Y4" s="634">
        <f t="shared" ref="Y4:Y27" si="5">SUM(FT4:FX4)/SUM($FT$28:$FX$28)</f>
        <v>0.34580763085391203</v>
      </c>
      <c r="Z4" s="15"/>
      <c r="AA4" s="605"/>
      <c r="AB4" s="15"/>
      <c r="AC4" s="636">
        <v>1</v>
      </c>
      <c r="AD4" s="638">
        <v>1</v>
      </c>
      <c r="AE4" s="639" t="s">
        <v>356</v>
      </c>
      <c r="AF4" s="640">
        <v>1.94</v>
      </c>
      <c r="AG4" s="15"/>
      <c r="AH4" s="605"/>
      <c r="AI4" s="15"/>
      <c r="AJ4" s="636">
        <v>1</v>
      </c>
      <c r="AK4" s="641" t="s">
        <v>352</v>
      </c>
      <c r="AL4" s="642">
        <f>C4+C5</f>
        <v>51237308.576982692</v>
      </c>
      <c r="AM4" s="643"/>
      <c r="AN4" s="644"/>
      <c r="AO4" s="643"/>
      <c r="AP4" s="636">
        <v>1</v>
      </c>
      <c r="AQ4" s="645">
        <f t="shared" ref="AQ4:AQ27" si="6">FR4</f>
        <v>1</v>
      </c>
      <c r="AR4" s="402" t="s">
        <v>356</v>
      </c>
      <c r="AS4" s="402">
        <f t="shared" ref="AS4:AS27" si="7">VLOOKUP(AQ4,$AD$4:$AF$27,$AS$30,FALSE)</f>
        <v>1.94</v>
      </c>
      <c r="AT4" s="845">
        <f>$L4</f>
        <v>1105599314.9987829</v>
      </c>
      <c r="AU4" s="646">
        <f>AT4*AS4/3600</f>
        <v>595795.18641601072</v>
      </c>
      <c r="AV4" s="647">
        <f t="shared" ref="AV4:AV27" si="8">AU4*$AL$5/$AU$28</f>
        <v>632118.83266462456</v>
      </c>
      <c r="AW4" s="648">
        <f t="shared" ref="AW4:AW27" si="9">$AL$6</f>
        <v>25.610757435043677</v>
      </c>
      <c r="AX4" s="290">
        <f>AV4*AW4</f>
        <v>16189042.093496663</v>
      </c>
      <c r="AY4" s="634">
        <f>AX4/$AX$28</f>
        <v>0.31596199221067711</v>
      </c>
      <c r="AZ4" s="649">
        <f t="shared" ref="AZ4:AZ27" si="10">IF($AT4=0,0,ROUND(IF(VLOOKUP(AQ4,$AQ$4:$AT$27,$AZ$30,FALSE)&lt;&gt;0,AX4/VLOOKUP(AQ4,$AQ$4:$AT$27,$AZ$30,FALSE)*100,""),6))</f>
        <v>1.464278</v>
      </c>
      <c r="BA4" s="15"/>
      <c r="BB4" s="605"/>
      <c r="BC4" s="15"/>
      <c r="BD4" s="628">
        <v>1</v>
      </c>
      <c r="BE4" s="402" t="str">
        <f>AY2</f>
        <v>Direct and Collector Labour Allocator</v>
      </c>
      <c r="BF4" s="634">
        <v>0.5</v>
      </c>
      <c r="BG4" s="290">
        <f>BF4*$BG$6</f>
        <v>11674541.770339459</v>
      </c>
      <c r="BH4" s="15"/>
      <c r="BI4" s="605"/>
      <c r="BJ4" s="15"/>
      <c r="BK4" s="628">
        <v>1</v>
      </c>
      <c r="BL4" s="635">
        <f t="shared" ref="BL4:BL27" si="11">FR4</f>
        <v>1</v>
      </c>
      <c r="BM4" s="402" t="s">
        <v>356</v>
      </c>
      <c r="BN4" s="634">
        <f>VLOOKUP(BL4,$AQ$4:$AY$28,$BN$33,FALSE)</f>
        <v>0.31596199221067711</v>
      </c>
      <c r="BO4" s="290">
        <f>BN4*$BO$28</f>
        <v>3688711.4759032209</v>
      </c>
      <c r="BP4" s="634">
        <f>VLOOKUP(BL4,$J$4:$M$27,$BP$33,FALSE)</f>
        <v>0.50912617718937536</v>
      </c>
      <c r="BQ4" s="290">
        <f>BP4*$BQ$28</f>
        <v>5943814.8219706118</v>
      </c>
      <c r="BR4" s="650">
        <f t="shared" ref="BR4:BR27" si="12">BQ4+BO4</f>
        <v>9632526.2978738323</v>
      </c>
      <c r="BS4" s="649">
        <f t="shared" ref="BS4:BS27" si="13">IF($AT4=0,0,ROUND(IF(VLOOKUP(BL4,$AQ$4:$AT$27,$AZ$30,FALSE)&lt;&gt;0,BR4/VLOOKUP(BL4,$AQ$4:$AT$27,$AZ$30,FALSE)*100,""),6))</f>
        <v>0.87124900000000005</v>
      </c>
      <c r="BT4" s="15"/>
      <c r="BU4" s="605"/>
      <c r="BV4" s="15"/>
      <c r="BW4" s="628">
        <v>1</v>
      </c>
      <c r="BX4" s="402" t="s">
        <v>353</v>
      </c>
      <c r="BY4" s="630">
        <v>7.8395789049350656E-2</v>
      </c>
      <c r="BZ4" s="651">
        <f>BY4*$BZ$9</f>
        <v>1762052.7067480164</v>
      </c>
      <c r="CA4" s="631">
        <v>1</v>
      </c>
      <c r="CB4" s="631"/>
      <c r="CC4" s="651">
        <f t="shared" ref="CC4:CD8" si="14">CA4*$BZ4</f>
        <v>1762052.7067480164</v>
      </c>
      <c r="CD4" s="651">
        <f t="shared" si="14"/>
        <v>0</v>
      </c>
      <c r="CE4" s="15"/>
      <c r="CF4" s="605"/>
      <c r="CG4" s="15"/>
      <c r="CH4" s="628">
        <v>1</v>
      </c>
      <c r="CI4" s="638">
        <f t="shared" ref="CI4:CI27" si="15">FR4</f>
        <v>1</v>
      </c>
      <c r="CJ4" s="402" t="s">
        <v>356</v>
      </c>
      <c r="CK4" s="634">
        <f t="shared" ref="CK4:CK27" si="16">VLOOKUP(CI4,$J$4:$M$27,$CK$32,FALSE)</f>
        <v>0.50912617718937536</v>
      </c>
      <c r="CL4" s="290">
        <f t="shared" ref="CL4:CL27" si="17">CK4*$CL$28</f>
        <v>2717286.919048924</v>
      </c>
      <c r="CM4" s="634">
        <f t="shared" ref="CM4:CM27" si="18">VLOOKUP(CI4,$J$4:$P$27,$CM$32,FALSE)</f>
        <v>0.28249687511617944</v>
      </c>
      <c r="CN4" s="290">
        <f t="shared" ref="CN4:CN27" si="19">CM4*$CN$28</f>
        <v>4841773.5975061394</v>
      </c>
      <c r="CO4" s="290">
        <f t="shared" ref="CO4:CO27" si="20">CN4+CL4</f>
        <v>7559060.5165550634</v>
      </c>
      <c r="CP4" s="634">
        <f t="shared" ref="CP4:CP27" si="21">CO4/$CO$28</f>
        <v>0.33631145731208267</v>
      </c>
      <c r="CQ4" s="649">
        <f t="shared" ref="CQ4:CQ27" si="22">IF($AT4=0,0,ROUND(IF(VLOOKUP(CI4,$AQ$4:$AT$27,$AZ$30,FALSE)&lt;&gt;0,CO4/VLOOKUP(CI4,$AQ$4:$AT$27,$AZ$30,FALSE)*100,""),6))</f>
        <v>0.68370699999999995</v>
      </c>
      <c r="CR4" s="15"/>
      <c r="CS4" s="605"/>
      <c r="CT4" s="15"/>
      <c r="CU4" s="628">
        <v>1</v>
      </c>
      <c r="CV4" s="652" t="s">
        <v>351</v>
      </c>
      <c r="CW4" s="634">
        <v>0</v>
      </c>
      <c r="CX4" s="634">
        <v>0.5</v>
      </c>
      <c r="CY4" s="653">
        <v>0.5</v>
      </c>
      <c r="CZ4" s="290">
        <f>CW4*$DC4</f>
        <v>0</v>
      </c>
      <c r="DA4" s="290">
        <f t="shared" ref="CZ4:DB6" si="23">CX4*$DC4</f>
        <v>2005503.5583543731</v>
      </c>
      <c r="DB4" s="290">
        <f t="shared" si="23"/>
        <v>2005503.5583543731</v>
      </c>
      <c r="DC4" s="844">
        <f>DC12*$DC$7</f>
        <v>4011007.1167087462</v>
      </c>
      <c r="DD4" s="15"/>
      <c r="DE4" s="605"/>
      <c r="DF4" s="15"/>
      <c r="DG4" s="636">
        <v>1</v>
      </c>
      <c r="DH4" s="654">
        <f t="shared" ref="DH4:DH27" si="24">FR4</f>
        <v>1</v>
      </c>
      <c r="DI4" s="402" t="s">
        <v>356</v>
      </c>
      <c r="DJ4" s="634">
        <f t="shared" ref="DJ4:DJ27" si="25">VLOOKUP(DH4,$CI$4:$CP$27,$DJ$33,FALSE)</f>
        <v>0.33631145731208267</v>
      </c>
      <c r="DK4" s="290">
        <f>DJ4*$DK$28</f>
        <v>19632.239276768312</v>
      </c>
      <c r="DL4" s="634">
        <f t="shared" ref="DL4:DL27" si="26">VLOOKUP(DH4,$J$4:$Q$27,$DL$33,FALSE)</f>
        <v>0.28249687511617944</v>
      </c>
      <c r="DM4" s="290">
        <f t="shared" ref="DM4:DM27" si="27">DL4*$DM$28</f>
        <v>566548.48826948879</v>
      </c>
      <c r="DN4" s="634">
        <f t="shared" ref="DN4:DN27" si="28">VLOOKUP(DH4,$J$4:$Q$27,$DN$33,FALSE)</f>
        <v>0.50912617718937536</v>
      </c>
      <c r="DO4" s="290">
        <f t="shared" ref="DO4:DO27" si="29">DN4*$DO$28</f>
        <v>1688530.883764585</v>
      </c>
      <c r="DP4" s="290">
        <f>DK4+DM4+DO4</f>
        <v>2274711.611310842</v>
      </c>
      <c r="DQ4" s="634">
        <f t="shared" ref="DQ4:DQ27" si="30">DP4/$DP$28</f>
        <v>0.42277693977281361</v>
      </c>
      <c r="DR4" s="649">
        <f t="shared" ref="DR4:DR27" si="31">IF($AT4=0,0,ROUND(IF(VLOOKUP(DH4,$AQ$4:$AT$27,$AZ$30,FALSE)&lt;&gt;0,DP4/VLOOKUP(DH4,$AQ$4:$AT$27,$AZ$30,FALSE)*100,""),6))</f>
        <v>0.20574500000000001</v>
      </c>
      <c r="DS4" s="15"/>
      <c r="DT4" s="605"/>
      <c r="DU4" s="15"/>
      <c r="DV4" s="636">
        <v>1</v>
      </c>
      <c r="DW4" s="654">
        <f t="shared" ref="DW4:DW27" si="32">GG4</f>
        <v>1</v>
      </c>
      <c r="DX4" s="402" t="s">
        <v>356</v>
      </c>
      <c r="DY4" s="634">
        <f t="shared" ref="DY4:DY27" si="33">VLOOKUP(DW4,$J$4:$Q$27,$DY$33,FALSE)</f>
        <v>0.28249687511617944</v>
      </c>
      <c r="DZ4" s="290">
        <f t="shared" ref="DZ4:DZ27" si="34">DY4*$DZ$28</f>
        <v>1024988.1295259997</v>
      </c>
      <c r="EA4" s="649">
        <f t="shared" ref="EA4:EA27" si="35">IF($AT4=0,0,ROUND(IF(VLOOKUP(DW4,$AQ$4:$AT$27,$AZ$30,FALSE)&lt;&gt;0,DZ4/VLOOKUP(DW4,$AQ$4:$AT$27,$AZ$30,FALSE)*100,""),6))</f>
        <v>9.2709E-2</v>
      </c>
      <c r="EB4" s="15"/>
      <c r="EC4" s="605"/>
      <c r="ED4" s="15"/>
      <c r="EE4" s="628">
        <v>1</v>
      </c>
      <c r="EF4" s="402" t="s">
        <v>354</v>
      </c>
      <c r="EG4" s="290">
        <v>6204250.9660999998</v>
      </c>
      <c r="EH4" s="630">
        <f>EG4/$EG$7</f>
        <v>0.63130492994987752</v>
      </c>
      <c r="EI4" s="290">
        <f>EH4*$EI$7</f>
        <v>7170397.1466462864</v>
      </c>
      <c r="EJ4" s="15"/>
      <c r="EK4" s="605"/>
      <c r="EL4" s="15"/>
      <c r="EM4" s="636">
        <v>1</v>
      </c>
      <c r="EN4" s="654">
        <f t="shared" ref="EN4:EN27" si="36">FR4</f>
        <v>1</v>
      </c>
      <c r="EO4" s="402" t="s">
        <v>356</v>
      </c>
      <c r="EP4" s="634">
        <f t="shared" ref="EP4:EP27" si="37">VLOOKUP(EN4,$V$4:$Y$27,$EP$33,FALSE)</f>
        <v>0.34580763085391203</v>
      </c>
      <c r="EQ4" s="290">
        <f t="shared" ref="EQ4:EQ27" si="38">EP4*$EQ$28</f>
        <v>2479578.0495634032</v>
      </c>
      <c r="ER4" s="634">
        <f t="shared" ref="ER4:ER27" si="39">VLOOKUP(EN4,$CI$4:$CP$27,$ER$33,FALSE)</f>
        <v>0.33631145731208267</v>
      </c>
      <c r="ES4" s="290">
        <f t="shared" ref="ES4:ES27" si="40">ER4*$ES$28</f>
        <v>397569.225357858</v>
      </c>
      <c r="ET4" s="634">
        <f t="shared" ref="ET4:ET27" si="41">VLOOKUP(EN4,$J$4:$M$27,$ET$33,FALSE)</f>
        <v>0.50912617718937536</v>
      </c>
      <c r="EU4" s="290">
        <f t="shared" ref="EU4:EU27" si="42">ET4*$EU$28</f>
        <v>1530185.6197076251</v>
      </c>
      <c r="EV4" s="290">
        <f t="shared" ref="EV4:EV27" si="43">EQ4+ES4+EU4</f>
        <v>4407332.8946288861</v>
      </c>
      <c r="EW4" s="634">
        <f t="shared" ref="EW4:EW27" si="44">EV4/$EV$28</f>
        <v>0.38803582666419539</v>
      </c>
      <c r="EX4" s="649">
        <f t="shared" ref="EX4:EX27" si="45">IF($AT4=0,0,ROUND(IF(VLOOKUP(EN4,$AQ$4:$AT$27,$AZ$30,FALSE)&lt;&gt;0,EV4/VLOOKUP(EN4,$AQ$4:$AT$27,$AZ$30,FALSE)*100,""),6))</f>
        <v>0.39863700000000002</v>
      </c>
      <c r="EY4" s="15"/>
      <c r="EZ4" s="605"/>
      <c r="FA4" s="15"/>
      <c r="FB4" s="628">
        <v>1</v>
      </c>
      <c r="FC4" s="629" t="s">
        <v>248</v>
      </c>
      <c r="FD4" s="290">
        <f>C11</f>
        <v>20413939.926346004</v>
      </c>
      <c r="FE4" s="15"/>
      <c r="FF4" s="605"/>
      <c r="FG4" s="15"/>
      <c r="FH4" s="636">
        <v>1</v>
      </c>
      <c r="FI4" s="637">
        <f t="shared" ref="FI4:FI27" si="46">FR4</f>
        <v>1</v>
      </c>
      <c r="FJ4" s="402" t="s">
        <v>356</v>
      </c>
      <c r="FK4" s="634">
        <f t="shared" ref="FK4:FK28" si="47">Y4</f>
        <v>0.34580763085391203</v>
      </c>
      <c r="FL4" s="290">
        <f t="shared" ref="FL4:FL27" si="48">Y4*$FL$28</f>
        <v>6856568.3890770823</v>
      </c>
      <c r="FM4" s="649">
        <f t="shared" ref="FM4:FM27" si="49">IF($AT4=0,0,ROUND(IF(VLOOKUP(FI4,$AQ$4:$AT$27,$AZ$30,FALSE)&lt;&gt;0,FL4/VLOOKUP(FI4,$AQ$4:$AT$27,$AZ$30,FALSE)*100,""),6))</f>
        <v>0.62016800000000005</v>
      </c>
      <c r="FN4" s="15"/>
      <c r="FO4" s="605"/>
      <c r="FP4" s="15"/>
      <c r="FQ4" s="628">
        <v>1</v>
      </c>
      <c r="FR4" s="637">
        <v>1</v>
      </c>
      <c r="FS4" s="402" t="s">
        <v>356</v>
      </c>
      <c r="FT4" s="290">
        <f t="shared" ref="FT4:FT27" si="50">VLOOKUP(FR4,$AQ$4:$AZ$27,$FT$30,FALSE)</f>
        <v>16189042.093496663</v>
      </c>
      <c r="FU4" s="290">
        <f t="shared" ref="FU4:FU27" si="51">VLOOKUP(FR4,$BL$4:$BS$86,$FU$30,FALSE)</f>
        <v>9632526.2978738323</v>
      </c>
      <c r="FV4" s="290">
        <f t="shared" ref="FV4:FV27" si="52">VLOOKUP(FR4,$CI$4:$CQ$27,$FV$30,FALSE)</f>
        <v>7559060.5165550634</v>
      </c>
      <c r="FW4" s="290">
        <f t="shared" ref="FW4:FW27" si="53">VLOOKUP(FR4,$DH$4:$DP$27,$FW$30,FALSE)</f>
        <v>2274711.611310842</v>
      </c>
      <c r="FX4" s="290">
        <f t="shared" ref="FX4:FX27" si="54">VLOOKUP(FR4,$DW$4:$EA$27,$FX$30,FALSE)</f>
        <v>1024988.1295259997</v>
      </c>
      <c r="FY4" s="290">
        <f t="shared" ref="FY4:FY27" si="55">VLOOKUP(FR4,$EN$4:$EV$28,$FY$31,FALSE)</f>
        <v>4407332.8946288861</v>
      </c>
      <c r="FZ4" s="290">
        <f t="shared" ref="FZ4:FZ27" si="56">VLOOKUP(FR4,$FI$4:$FL$27,$FZ$30,FALSE)</f>
        <v>6856568.3890770823</v>
      </c>
      <c r="GA4" s="290">
        <f t="shared" ref="GA4:GA24" si="57">SUM(FT4:FZ4)</f>
        <v>47944229.93246837</v>
      </c>
      <c r="GB4" s="655">
        <f t="shared" ref="GB4:GB27" si="58">IF($AT4=0,0,ROUND(IF(VLOOKUP(FR4,$AQ$4:$AT$27,$AZ$30,FALSE)&lt;&gt;0,GA4/VLOOKUP(FR4,$AQ$4:$AT$27,$AZ$30,FALSE)*100,""),6))</f>
        <v>4.3364919999999998</v>
      </c>
      <c r="GC4" s="15"/>
      <c r="GD4" s="605"/>
      <c r="GE4" s="15"/>
      <c r="GF4" s="636">
        <v>1</v>
      </c>
      <c r="GG4" s="637">
        <f t="shared" ref="GG4:GG27" si="59">FR4</f>
        <v>1</v>
      </c>
      <c r="GH4" s="402" t="s">
        <v>356</v>
      </c>
      <c r="GI4" s="649">
        <f t="shared" ref="GI4:GI27" si="60">VLOOKUP(GG4,$AQ$4:$AZ$27,$GI$30,FALSE)</f>
        <v>1.464278</v>
      </c>
      <c r="GJ4" s="649">
        <f t="shared" ref="GJ4:GJ27" si="61">VLOOKUP(GG4,$BL$4:$BS$27,$GJ$30,FALSE)</f>
        <v>0.87124900000000005</v>
      </c>
      <c r="GK4" s="649">
        <f t="shared" ref="GK4:GK27" si="62">VLOOKUP(GG4,$CI$4:$CQ$27,$GK$30,FALSE)</f>
        <v>0.68370699999999995</v>
      </c>
      <c r="GL4" s="649">
        <f t="shared" ref="GL4:GL27" si="63">VLOOKUP(GG4,$DH$4:$DR$27,$GL$30,FALSE)</f>
        <v>0.20574500000000001</v>
      </c>
      <c r="GM4" s="649">
        <f t="shared" ref="GM4:GM27" si="64">VLOOKUP(GG4,$DW$4:$EA$27,$GM$30,FALSE)</f>
        <v>9.2709E-2</v>
      </c>
      <c r="GN4" s="649">
        <f t="shared" ref="GN4:GN27" si="65">VLOOKUP(GG4,$EN$4:$EX$28,$GN$30,FALSE)</f>
        <v>0.39863700000000002</v>
      </c>
      <c r="GO4" s="649">
        <f t="shared" ref="GO4:GO27" si="66">VLOOKUP(GG4,$FI$4:$FM$27,$GO$30,FALSE)</f>
        <v>0.62016800000000005</v>
      </c>
      <c r="GP4" s="649">
        <f t="shared" ref="GP4:GP27" si="67">VLOOKUP(GG4,$FR$4:$GB$27,$GP$30,FALSE)</f>
        <v>4.3364919999999998</v>
      </c>
      <c r="GQ4" s="845">
        <f>$L4</f>
        <v>1105599314.9987829</v>
      </c>
      <c r="GR4" s="616"/>
      <c r="GS4" s="605"/>
      <c r="GT4" s="15"/>
      <c r="GU4" s="628">
        <v>1</v>
      </c>
      <c r="GV4" s="637">
        <f t="shared" ref="GV4:GV27" si="68">FR4</f>
        <v>1</v>
      </c>
      <c r="GW4" s="402" t="s">
        <v>356</v>
      </c>
      <c r="GX4" s="635" t="s">
        <v>355</v>
      </c>
      <c r="GY4" s="290">
        <f t="shared" ref="GY4:GY27" si="69">GA4</f>
        <v>47944229.93246837</v>
      </c>
      <c r="GZ4" s="633">
        <f t="shared" ref="GZ4:GZ27" si="70">VLOOKUP(GV4,$GG$4:$GQ$27,$GZ$34,FALSE)</f>
        <v>1105599314.9987829</v>
      </c>
      <c r="HA4" s="649">
        <f>IF(GW4="Specialty Containers",$HA$31,ROUND(IF(GZ4&lt;&gt;0,GY4/GZ4*100,0),6))</f>
        <v>4.3364919999999998</v>
      </c>
      <c r="HB4" s="290">
        <f t="shared" ref="HB4:HB27" si="71">ROUND(HA4,10)*GZ4/100</f>
        <v>47944225.846977018</v>
      </c>
      <c r="HC4" s="656">
        <f t="shared" ref="HC4:HC27" si="72">HB4-GY4</f>
        <v>-4.0854913517832756</v>
      </c>
      <c r="HD4" s="657"/>
      <c r="HE4" s="605"/>
      <c r="HF4" s="15"/>
      <c r="HG4" s="628">
        <v>1</v>
      </c>
      <c r="HH4" s="402" t="s">
        <v>355</v>
      </c>
      <c r="HI4" s="658">
        <f>SUMIF($GX$4:$GX$27,$HH4,GY$4:GY$27)</f>
        <v>134891593.35526153</v>
      </c>
      <c r="HJ4" s="659">
        <f>HI4/HI$6</f>
        <v>0.98276489472210926</v>
      </c>
      <c r="HK4" s="658">
        <f>SUMIF($GX$4:$GX$27,$HH4,HB$4:HB$27)</f>
        <v>134891587.95194155</v>
      </c>
      <c r="HL4" s="656">
        <f>SUMIF($GX$4:$GX$27,$HH4,HC$4:HC$27)</f>
        <v>-5.4033199740911186</v>
      </c>
      <c r="HM4" s="657"/>
      <c r="HN4" s="605"/>
      <c r="HO4" s="15"/>
      <c r="HP4" s="636">
        <v>1</v>
      </c>
      <c r="HQ4" s="660">
        <f t="shared" ref="HQ4:HQ27" si="73">FR4</f>
        <v>1</v>
      </c>
      <c r="HR4" s="402" t="s">
        <v>356</v>
      </c>
      <c r="HS4" s="845">
        <f>$L4</f>
        <v>1105599314.9987829</v>
      </c>
      <c r="HT4" s="661">
        <f>HA4</f>
        <v>4.3364919999999998</v>
      </c>
      <c r="HU4" s="661">
        <v>3.3553109999999999</v>
      </c>
      <c r="HV4" s="630">
        <f>IF(HU4&lt;&gt;0,HT4/HU4-1,"")</f>
        <v>0.29242624603203704</v>
      </c>
      <c r="HW4" s="661">
        <f>HT4-HU4</f>
        <v>0.98118099999999986</v>
      </c>
      <c r="HX4" s="631">
        <v>10</v>
      </c>
      <c r="HY4" s="15"/>
      <c r="HZ4" s="605"/>
      <c r="IA4" s="15"/>
      <c r="IB4" s="662">
        <v>2130515699</v>
      </c>
      <c r="IC4" s="847">
        <f>L28</f>
        <v>2171562501.6616311</v>
      </c>
      <c r="ID4" s="663">
        <f>(IC4-IB4)/IB4</f>
        <v>1.926613480524797E-2</v>
      </c>
      <c r="IE4" s="662">
        <v>1500000</v>
      </c>
      <c r="IF4" s="664">
        <f>HT28</f>
        <v>6.3206670849927384</v>
      </c>
      <c r="IG4" s="665">
        <f>IF4*IC4/100</f>
        <v>137257236.27257159</v>
      </c>
      <c r="IH4" s="666">
        <v>1.4999999999999999E-2</v>
      </c>
      <c r="II4" s="662">
        <v>321518206</v>
      </c>
      <c r="IJ4" s="663">
        <f>II4/IC4</f>
        <v>0.14805846285979862</v>
      </c>
      <c r="IK4" s="663">
        <f>SUM(HS8,HS15,HS17,HS23:HS24,HS27)/HS28</f>
        <v>1.2956515276953752E-2</v>
      </c>
      <c r="IL4" s="15"/>
      <c r="IM4" s="605"/>
      <c r="IN4" s="15"/>
      <c r="IO4" s="636">
        <v>1</v>
      </c>
      <c r="IP4" s="660">
        <v>1</v>
      </c>
      <c r="IQ4" s="402" t="s">
        <v>356</v>
      </c>
      <c r="IR4" s="667">
        <f>GY4</f>
        <v>47944229.93246837</v>
      </c>
      <c r="IS4" s="668">
        <f>GZ4</f>
        <v>1105599314.9987829</v>
      </c>
      <c r="IT4" s="669">
        <f>HA4</f>
        <v>4.3364919999999998</v>
      </c>
      <c r="IU4" s="633">
        <f>IS4*$IJ$4/(1-$IK$4)</f>
        <v>165842070.43674135</v>
      </c>
      <c r="IV4" s="633">
        <f>IS4-IU4</f>
        <v>939757244.56204152</v>
      </c>
      <c r="IW4" s="667">
        <f>IU4*$IH$4</f>
        <v>2487631.0565511202</v>
      </c>
      <c r="IX4" s="667">
        <f>IR4-IW4</f>
        <v>45456598.875917248</v>
      </c>
      <c r="IY4" s="670">
        <f>IX4/IS4*100</f>
        <v>4.111489421098935</v>
      </c>
      <c r="IZ4" s="670">
        <f>IY4+1.5</f>
        <v>5.611489421098935</v>
      </c>
      <c r="JA4" s="667">
        <f>(IY4*IV4+IZ4*IU4)/100</f>
        <v>47944229.93246837</v>
      </c>
      <c r="JB4" s="655">
        <f>IT4-IY4</f>
        <v>0.22500257890106479</v>
      </c>
      <c r="JC4" s="15"/>
      <c r="JD4" s="605"/>
      <c r="JE4" s="15"/>
      <c r="JF4" s="636">
        <v>1</v>
      </c>
      <c r="JG4" s="660">
        <f t="shared" ref="JG4:JG27" si="74">FR4</f>
        <v>1</v>
      </c>
      <c r="JH4" s="402" t="s">
        <v>356</v>
      </c>
      <c r="JI4" s="845">
        <f>$L4</f>
        <v>1105599314.9987829</v>
      </c>
      <c r="JJ4" s="661">
        <f>IY4</f>
        <v>4.111489421098935</v>
      </c>
      <c r="JK4" s="661">
        <v>3.121</v>
      </c>
      <c r="JL4" s="630">
        <f>IF(JK4&lt;&gt;0,JJ4/JK4-1,"")</f>
        <v>0.31736283918581698</v>
      </c>
      <c r="JM4" s="661">
        <f>JJ4-JK4</f>
        <v>0.99048942109893501</v>
      </c>
      <c r="JN4" s="631">
        <v>10</v>
      </c>
      <c r="JO4" s="15"/>
      <c r="JP4" s="15"/>
      <c r="JQ4" s="605"/>
      <c r="JR4" s="15"/>
      <c r="JS4" s="845">
        <v>1079472720</v>
      </c>
      <c r="JT4" s="661">
        <v>4.1530633403542172</v>
      </c>
      <c r="JU4" s="850">
        <f>JS4-JI4</f>
        <v>-26126594.998782873</v>
      </c>
      <c r="JV4" s="851">
        <f>JJ4-JT4</f>
        <v>-4.1573919255282199E-2</v>
      </c>
      <c r="JX4" s="1" t="s">
        <v>443</v>
      </c>
      <c r="KA4" s="852">
        <f>SUMPRODUCT(JU4:JU27,JT4:JT27)/100</f>
        <v>-2669022.6488631312</v>
      </c>
    </row>
    <row r="5" spans="1:287" x14ac:dyDescent="0.3">
      <c r="A5" s="247">
        <v>2</v>
      </c>
      <c r="B5" s="671" t="s">
        <v>56</v>
      </c>
      <c r="C5" s="844">
        <f>'ABDA 8 month Phase I'!LF27</f>
        <v>2401193.5106109176</v>
      </c>
      <c r="D5" s="672">
        <f t="shared" si="0"/>
        <v>1.7494112338401747E-2</v>
      </c>
      <c r="E5" s="673">
        <v>0.11057446003850119</v>
      </c>
      <c r="F5" s="15"/>
      <c r="G5" s="605"/>
      <c r="H5" s="15"/>
      <c r="I5" s="247">
        <f>+I4+1</f>
        <v>2</v>
      </c>
      <c r="J5" s="674">
        <f t="shared" si="1"/>
        <v>2</v>
      </c>
      <c r="K5" s="15" t="s">
        <v>361</v>
      </c>
      <c r="L5" s="842">
        <v>990723.678909651</v>
      </c>
      <c r="M5" s="564">
        <f t="shared" si="2"/>
        <v>4.5622618651389098E-4</v>
      </c>
      <c r="N5" s="365">
        <v>114.49052914579005</v>
      </c>
      <c r="O5" s="365">
        <f t="shared" ref="O5:O27" si="75">IFERROR(L5/N5,0)</f>
        <v>8653.32430814502</v>
      </c>
      <c r="P5" s="564">
        <f t="shared" si="3"/>
        <v>5.1652947364720578E-3</v>
      </c>
      <c r="Q5" s="231" t="s">
        <v>355</v>
      </c>
      <c r="R5" s="15"/>
      <c r="S5" s="605"/>
      <c r="T5" s="15"/>
      <c r="U5" s="593">
        <f>+U4+1</f>
        <v>2</v>
      </c>
      <c r="V5" s="675">
        <f t="shared" si="4"/>
        <v>2</v>
      </c>
      <c r="W5" s="15" t="s">
        <v>361</v>
      </c>
      <c r="X5" s="270">
        <f t="shared" ref="X5:X27" si="76">SUM(FT5:FX5)</f>
        <v>387439.48906403768</v>
      </c>
      <c r="Y5" s="564">
        <f t="shared" si="5"/>
        <v>3.6526262644870147E-3</v>
      </c>
      <c r="Z5" s="15"/>
      <c r="AA5" s="605"/>
      <c r="AB5" s="15"/>
      <c r="AC5" s="593">
        <f>+AC4+1</f>
        <v>2</v>
      </c>
      <c r="AD5" s="74">
        <v>2</v>
      </c>
      <c r="AE5" s="258" t="s">
        <v>361</v>
      </c>
      <c r="AF5" s="280">
        <v>28.35</v>
      </c>
      <c r="AG5" s="15"/>
      <c r="AH5" s="605"/>
      <c r="AI5" s="15"/>
      <c r="AJ5" s="593">
        <f t="shared" ref="AJ5:AJ7" si="77">+AJ4+1</f>
        <v>2</v>
      </c>
      <c r="AK5" s="676" t="s">
        <v>357</v>
      </c>
      <c r="AL5" s="677">
        <v>2000616.6825380074</v>
      </c>
      <c r="AM5" s="643"/>
      <c r="AN5" s="644"/>
      <c r="AO5" s="643"/>
      <c r="AP5" s="593">
        <f t="shared" ref="AP5:AP27" si="78">+AP4+1</f>
        <v>2</v>
      </c>
      <c r="AQ5" s="678">
        <f t="shared" si="6"/>
        <v>2</v>
      </c>
      <c r="AR5" s="15" t="s">
        <v>361</v>
      </c>
      <c r="AS5" s="15">
        <f t="shared" si="7"/>
        <v>28.35</v>
      </c>
      <c r="AT5" s="845">
        <f t="shared" ref="AT5:AT27" si="79">$L5</f>
        <v>990723.678909651</v>
      </c>
      <c r="AU5" s="679">
        <f>AT5*AS5/3600</f>
        <v>7801.9489714135025</v>
      </c>
      <c r="AV5" s="680">
        <f t="shared" si="8"/>
        <v>8277.6077899952979</v>
      </c>
      <c r="AW5" s="681">
        <f t="shared" si="9"/>
        <v>25.610757435043677</v>
      </c>
      <c r="AX5" s="270">
        <f>AV5*AW5</f>
        <v>211995.80525199755</v>
      </c>
      <c r="AY5" s="564">
        <f t="shared" ref="AY5:AY28" si="80">AX5/$AX$28</f>
        <v>4.1375281243252564E-3</v>
      </c>
      <c r="AZ5" s="682">
        <f t="shared" si="10"/>
        <v>21.398076</v>
      </c>
      <c r="BA5" s="15"/>
      <c r="BB5" s="605"/>
      <c r="BC5" s="15"/>
      <c r="BD5" s="247">
        <v>2</v>
      </c>
      <c r="BE5" s="475" t="s">
        <v>327</v>
      </c>
      <c r="BF5" s="683">
        <v>0.5</v>
      </c>
      <c r="BG5" s="684">
        <f>BF5*$BG$6</f>
        <v>11674541.770339459</v>
      </c>
      <c r="BH5" s="15"/>
      <c r="BI5" s="605"/>
      <c r="BJ5" s="15"/>
      <c r="BK5" s="247">
        <f>+BK4+1</f>
        <v>2</v>
      </c>
      <c r="BL5" s="231">
        <f t="shared" si="11"/>
        <v>2</v>
      </c>
      <c r="BM5" s="15" t="s">
        <v>361</v>
      </c>
      <c r="BN5" s="564">
        <f t="shared" ref="BN5:BN27" si="81">VLOOKUP(BL5,$AQ$4:$AY$28,$BN$33,FALSE)</f>
        <v>4.1375281243252564E-3</v>
      </c>
      <c r="BO5" s="270">
        <f t="shared" ref="BO5:BO27" si="82">BN5*$BO$28</f>
        <v>48303.744913389477</v>
      </c>
      <c r="BP5" s="564">
        <f t="shared" ref="BP5:BP27" si="83">VLOOKUP(BL5,$J$4:$M$27,$BP$33,FALSE)</f>
        <v>4.5622618651389098E-4</v>
      </c>
      <c r="BQ5" s="270">
        <f t="shared" ref="BQ5:BQ27" si="84">BP5*$BQ$28</f>
        <v>5326.2316711791009</v>
      </c>
      <c r="BR5" s="685">
        <f t="shared" si="12"/>
        <v>53629.976584568576</v>
      </c>
      <c r="BS5" s="682">
        <f t="shared" si="13"/>
        <v>5.4132119999999997</v>
      </c>
      <c r="BT5" s="15"/>
      <c r="BU5" s="605"/>
      <c r="BV5" s="15"/>
      <c r="BW5" s="247">
        <f>+BW4+1</f>
        <v>2</v>
      </c>
      <c r="BX5" s="15" t="s">
        <v>358</v>
      </c>
      <c r="BY5" s="686">
        <v>0.15906062856130126</v>
      </c>
      <c r="BZ5" s="687">
        <f>BY5*$BZ$9</f>
        <v>3575105.4296685238</v>
      </c>
      <c r="CA5" s="688">
        <v>1</v>
      </c>
      <c r="CB5" s="688"/>
      <c r="CC5" s="687">
        <f>CA5*$BZ5</f>
        <v>3575105.4296685238</v>
      </c>
      <c r="CD5" s="687">
        <f t="shared" si="14"/>
        <v>0</v>
      </c>
      <c r="CE5" s="15"/>
      <c r="CF5" s="605"/>
      <c r="CG5" s="15"/>
      <c r="CH5" s="247">
        <f>+CH4+1</f>
        <v>2</v>
      </c>
      <c r="CI5" s="74">
        <f t="shared" si="15"/>
        <v>2</v>
      </c>
      <c r="CJ5" s="15" t="s">
        <v>361</v>
      </c>
      <c r="CK5" s="254">
        <f t="shared" si="16"/>
        <v>4.5622618651389098E-4</v>
      </c>
      <c r="CL5" s="256">
        <f t="shared" si="17"/>
        <v>2434.9513033989033</v>
      </c>
      <c r="CM5" s="254">
        <f t="shared" si="18"/>
        <v>5.1652947364720578E-3</v>
      </c>
      <c r="CN5" s="256">
        <f t="shared" si="19"/>
        <v>88529.077244137952</v>
      </c>
      <c r="CO5" s="256">
        <f t="shared" si="20"/>
        <v>90964.028547536858</v>
      </c>
      <c r="CP5" s="254">
        <f t="shared" si="21"/>
        <v>4.0470961883160052E-3</v>
      </c>
      <c r="CQ5" s="252">
        <f t="shared" si="22"/>
        <v>9.1815739999999995</v>
      </c>
      <c r="CR5" s="15"/>
      <c r="CS5" s="605"/>
      <c r="CT5" s="15"/>
      <c r="CU5" s="247">
        <f>+CU4+1</f>
        <v>2</v>
      </c>
      <c r="CV5" s="24" t="s">
        <v>48</v>
      </c>
      <c r="CW5" s="254">
        <v>1</v>
      </c>
      <c r="CX5" s="254">
        <v>0</v>
      </c>
      <c r="CY5" s="387">
        <v>0</v>
      </c>
      <c r="CZ5" s="256">
        <f t="shared" si="23"/>
        <v>58375.172328876179</v>
      </c>
      <c r="DA5" s="256">
        <f t="shared" si="23"/>
        <v>0</v>
      </c>
      <c r="DB5" s="256">
        <f t="shared" si="23"/>
        <v>0</v>
      </c>
      <c r="DC5" s="844">
        <f t="shared" ref="DC5:DC6" si="85">DC13*$DC$7</f>
        <v>58375.172328876179</v>
      </c>
      <c r="DD5" s="15"/>
      <c r="DE5" s="605"/>
      <c r="DF5" s="15"/>
      <c r="DG5" s="593">
        <f>+DG4+1</f>
        <v>2</v>
      </c>
      <c r="DH5" s="689">
        <f t="shared" si="24"/>
        <v>2</v>
      </c>
      <c r="DI5" s="15" t="s">
        <v>361</v>
      </c>
      <c r="DJ5" s="254">
        <f>VLOOKUP(DH5,$CI$4:$CP$27,$DJ$33,FALSE)</f>
        <v>4.0470961883160052E-3</v>
      </c>
      <c r="DK5" s="256">
        <f t="shared" ref="DK5:DK27" si="86">DJ5*$DK$28</f>
        <v>236.24993742448473</v>
      </c>
      <c r="DL5" s="254">
        <f t="shared" si="26"/>
        <v>5.1652947364720578E-3</v>
      </c>
      <c r="DM5" s="256">
        <f t="shared" si="27"/>
        <v>10359.016973943826</v>
      </c>
      <c r="DN5" s="254">
        <f t="shared" si="28"/>
        <v>4.5622618651389098E-4</v>
      </c>
      <c r="DO5" s="256">
        <f t="shared" si="29"/>
        <v>1513.086618652306</v>
      </c>
      <c r="DP5" s="256">
        <f t="shared" ref="DP5:DP27" si="87">DK5+DM5+DO5</f>
        <v>12108.353530020617</v>
      </c>
      <c r="DQ5" s="254">
        <f t="shared" si="30"/>
        <v>2.2504534753570245E-3</v>
      </c>
      <c r="DR5" s="252">
        <f t="shared" si="31"/>
        <v>1.222173</v>
      </c>
      <c r="DS5" s="15"/>
      <c r="DT5" s="605"/>
      <c r="DU5" s="15"/>
      <c r="DV5" s="593">
        <f>+DV4+1</f>
        <v>2</v>
      </c>
      <c r="DW5" s="689">
        <f t="shared" si="32"/>
        <v>2</v>
      </c>
      <c r="DX5" s="15" t="s">
        <v>361</v>
      </c>
      <c r="DY5" s="254">
        <f t="shared" si="33"/>
        <v>5.1652947364720578E-3</v>
      </c>
      <c r="DZ5" s="256">
        <f t="shared" si="34"/>
        <v>18741.325149914064</v>
      </c>
      <c r="EA5" s="252">
        <f t="shared" si="35"/>
        <v>1.89168</v>
      </c>
      <c r="EB5" s="15"/>
      <c r="EC5" s="605"/>
      <c r="ED5" s="15"/>
      <c r="EE5" s="247">
        <v>2</v>
      </c>
      <c r="EF5" s="15" t="s">
        <v>48</v>
      </c>
      <c r="EG5" s="256">
        <v>1022862.4675000001</v>
      </c>
      <c r="EH5" s="672">
        <f>EG5/$EG$7</f>
        <v>0.10407994807459543</v>
      </c>
      <c r="EI5" s="256">
        <f>EH5*$EI$7</f>
        <v>1182145.9445222847</v>
      </c>
      <c r="EJ5" s="15"/>
      <c r="EK5" s="605"/>
      <c r="EL5" s="15"/>
      <c r="EM5" s="593">
        <f>+EM4+1</f>
        <v>2</v>
      </c>
      <c r="EN5" s="689">
        <f t="shared" si="36"/>
        <v>2</v>
      </c>
      <c r="EO5" s="15" t="s">
        <v>361</v>
      </c>
      <c r="EP5" s="254">
        <f t="shared" si="37"/>
        <v>3.6526262644870147E-3</v>
      </c>
      <c r="EQ5" s="256">
        <f t="shared" si="38"/>
        <v>26190.780944642975</v>
      </c>
      <c r="ER5" s="254">
        <f t="shared" si="39"/>
        <v>4.0470961883160052E-3</v>
      </c>
      <c r="ES5" s="256">
        <f t="shared" si="40"/>
        <v>4784.2583461093618</v>
      </c>
      <c r="ET5" s="254">
        <f t="shared" si="41"/>
        <v>4.5622618651389098E-4</v>
      </c>
      <c r="EU5" s="256">
        <f t="shared" si="42"/>
        <v>1371.1939814046027</v>
      </c>
      <c r="EV5" s="256">
        <f t="shared" si="43"/>
        <v>32346.233272156936</v>
      </c>
      <c r="EW5" s="254">
        <f t="shared" si="44"/>
        <v>2.8478668771606827E-3</v>
      </c>
      <c r="EX5" s="252">
        <f t="shared" si="45"/>
        <v>3.26491</v>
      </c>
      <c r="EY5" s="15"/>
      <c r="EZ5" s="605"/>
      <c r="FA5" s="15"/>
      <c r="FB5" s="366">
        <v>2</v>
      </c>
      <c r="FC5" s="690" t="s">
        <v>359</v>
      </c>
      <c r="FD5" s="368">
        <f>C12</f>
        <v>-586244.47571070585</v>
      </c>
      <c r="FE5" s="15"/>
      <c r="FF5" s="605"/>
      <c r="FG5" s="15"/>
      <c r="FH5" s="593">
        <f>+FH4+1</f>
        <v>2</v>
      </c>
      <c r="FI5" s="675">
        <f t="shared" si="46"/>
        <v>2</v>
      </c>
      <c r="FJ5" s="15" t="s">
        <v>361</v>
      </c>
      <c r="FK5" s="254">
        <f t="shared" si="47"/>
        <v>3.6526262644870147E-3</v>
      </c>
      <c r="FL5" s="256">
        <f t="shared" si="48"/>
        <v>72423.161167240192</v>
      </c>
      <c r="FM5" s="252">
        <f t="shared" si="49"/>
        <v>7.3101269999999996</v>
      </c>
      <c r="FN5" s="15"/>
      <c r="FO5" s="605"/>
      <c r="FP5" s="15"/>
      <c r="FQ5" s="247">
        <f t="shared" ref="FQ5:FQ13" si="88">+FQ4+1</f>
        <v>2</v>
      </c>
      <c r="FR5" s="675">
        <v>2</v>
      </c>
      <c r="FS5" s="15" t="s">
        <v>361</v>
      </c>
      <c r="FT5" s="256">
        <f t="shared" si="50"/>
        <v>211995.80525199755</v>
      </c>
      <c r="FU5" s="256">
        <f t="shared" si="51"/>
        <v>53629.976584568576</v>
      </c>
      <c r="FV5" s="256">
        <f t="shared" si="52"/>
        <v>90964.028547536858</v>
      </c>
      <c r="FW5" s="256">
        <f t="shared" si="53"/>
        <v>12108.353530020617</v>
      </c>
      <c r="FX5" s="256">
        <f t="shared" si="54"/>
        <v>18741.325149914064</v>
      </c>
      <c r="FY5" s="256">
        <f t="shared" si="55"/>
        <v>32346.233272156936</v>
      </c>
      <c r="FZ5" s="256">
        <f t="shared" si="56"/>
        <v>72423.161167240192</v>
      </c>
      <c r="GA5" s="256">
        <f t="shared" si="57"/>
        <v>492208.88350343477</v>
      </c>
      <c r="GB5" s="325">
        <f t="shared" si="58"/>
        <v>49.681752000000003</v>
      </c>
      <c r="GC5" s="15"/>
      <c r="GD5" s="605"/>
      <c r="GE5" s="15"/>
      <c r="GF5" s="593">
        <f t="shared" ref="GF5:GF27" si="89">+GF4+1</f>
        <v>2</v>
      </c>
      <c r="GG5" s="675">
        <f t="shared" si="59"/>
        <v>2</v>
      </c>
      <c r="GH5" s="15" t="s">
        <v>361</v>
      </c>
      <c r="GI5" s="252">
        <f t="shared" si="60"/>
        <v>21.398076</v>
      </c>
      <c r="GJ5" s="252">
        <f t="shared" si="61"/>
        <v>5.4132119999999997</v>
      </c>
      <c r="GK5" s="252">
        <f t="shared" si="62"/>
        <v>9.1815739999999995</v>
      </c>
      <c r="GL5" s="252">
        <f t="shared" si="63"/>
        <v>1.222173</v>
      </c>
      <c r="GM5" s="252">
        <f t="shared" si="64"/>
        <v>1.89168</v>
      </c>
      <c r="GN5" s="252">
        <f t="shared" si="65"/>
        <v>3.26491</v>
      </c>
      <c r="GO5" s="252">
        <f t="shared" si="66"/>
        <v>7.3101269999999996</v>
      </c>
      <c r="GP5" s="252">
        <f t="shared" si="67"/>
        <v>49.681752000000003</v>
      </c>
      <c r="GQ5" s="845">
        <f t="shared" ref="GQ5:GQ27" si="90">$L5</f>
        <v>990723.678909651</v>
      </c>
      <c r="GR5" s="616"/>
      <c r="GS5" s="605"/>
      <c r="GT5" s="15"/>
      <c r="GU5" s="247">
        <f t="shared" ref="GU5:GU27" si="91">+GU4+1</f>
        <v>2</v>
      </c>
      <c r="GV5" s="675">
        <f t="shared" si="68"/>
        <v>2</v>
      </c>
      <c r="GW5" s="15" t="s">
        <v>361</v>
      </c>
      <c r="GX5" s="231" t="s">
        <v>355</v>
      </c>
      <c r="GY5" s="270">
        <f t="shared" si="69"/>
        <v>492208.88350343477</v>
      </c>
      <c r="GZ5" s="365">
        <f t="shared" si="70"/>
        <v>990723.678909651</v>
      </c>
      <c r="HA5" s="252">
        <f t="shared" ref="HA5:HA27" si="92">IF(GW5="Specialty Containers",$HA$31,ROUND(IF(GZ5&lt;&gt;0,GY5/GZ5*100,0),6))</f>
        <v>49.681752000000003</v>
      </c>
      <c r="HB5" s="256">
        <f t="shared" si="71"/>
        <v>492208.88116116909</v>
      </c>
      <c r="HC5" s="657">
        <f t="shared" si="72"/>
        <v>-2.3422656813636422E-3</v>
      </c>
      <c r="HD5" s="657"/>
      <c r="HE5" s="605"/>
      <c r="HF5" s="15"/>
      <c r="HG5" s="366">
        <v>2</v>
      </c>
      <c r="HH5" s="475" t="s">
        <v>360</v>
      </c>
      <c r="HI5" s="691">
        <f>SUMIF($GX$4:$GX$27,$HH5,GY$4:GY$27)</f>
        <v>2365642.9173100842</v>
      </c>
      <c r="HJ5" s="692">
        <f>HI5/HI$6</f>
        <v>1.7235105277890659E-2</v>
      </c>
      <c r="HK5" s="691">
        <f>SUMIF($GX$4:$GX$27,$HH5,HB$4:HB$27)</f>
        <v>2365642.9261642131</v>
      </c>
      <c r="HL5" s="693">
        <f>SUMIF($GX$4:$GX$27,$HH5,HC$4:HC$27)</f>
        <v>8.8541286531835794E-3</v>
      </c>
      <c r="HM5" s="657"/>
      <c r="HN5" s="605"/>
      <c r="HO5" s="15"/>
      <c r="HP5" s="593">
        <f>+HP4+1</f>
        <v>2</v>
      </c>
      <c r="HQ5" s="694">
        <f t="shared" si="73"/>
        <v>2</v>
      </c>
      <c r="HR5" s="15" t="s">
        <v>361</v>
      </c>
      <c r="HS5" s="845">
        <f t="shared" ref="HS5:HS27" si="93">$L5</f>
        <v>990723.678909651</v>
      </c>
      <c r="HT5" s="695">
        <f t="shared" ref="HT5:HT27" si="94">HA5</f>
        <v>49.681752000000003</v>
      </c>
      <c r="HU5" s="695">
        <v>40.338498000000001</v>
      </c>
      <c r="HV5" s="672">
        <f t="shared" ref="HV5:HV27" si="95">IF(HU5&lt;&gt;0,HT5/HU5-1,"")</f>
        <v>0.23162126661235627</v>
      </c>
      <c r="HW5" s="695">
        <f t="shared" ref="HW5:HW28" si="96">HT5-HU5</f>
        <v>9.3432540000000017</v>
      </c>
      <c r="HX5" s="673">
        <v>25</v>
      </c>
      <c r="HY5" s="15"/>
      <c r="HZ5" s="60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605"/>
      <c r="IN5" s="15"/>
      <c r="IO5" s="593">
        <v>2</v>
      </c>
      <c r="IP5" s="694">
        <v>2</v>
      </c>
      <c r="IQ5" s="15" t="s">
        <v>361</v>
      </c>
      <c r="IR5" s="696">
        <f t="shared" ref="IR5:IT27" si="97">GY5</f>
        <v>492208.88350343477</v>
      </c>
      <c r="IS5" s="697">
        <f t="shared" si="97"/>
        <v>990723.678909651</v>
      </c>
      <c r="IT5" s="698">
        <f t="shared" si="97"/>
        <v>49.681752000000003</v>
      </c>
      <c r="IU5" s="365">
        <f t="shared" ref="IU5:IU26" si="98">IS5*$IJ$4/(1-$IK$4)</f>
        <v>148610.49922164864</v>
      </c>
      <c r="IV5" s="365">
        <f t="shared" ref="IV5:IV27" si="99">IS5-IU5</f>
        <v>842113.17968800233</v>
      </c>
      <c r="IW5" s="696">
        <f t="shared" ref="IW5:IW27" si="100">IU5*$IH$4</f>
        <v>2229.1574883247295</v>
      </c>
      <c r="IX5" s="696">
        <f t="shared" ref="IX5:IX27" si="101">IR5-IW5</f>
        <v>489979.72601511003</v>
      </c>
      <c r="IY5" s="556">
        <f t="shared" ref="IY5:IY25" si="102">IX5/IS5*100</f>
        <v>49.4567492879913</v>
      </c>
      <c r="IZ5" s="699">
        <f t="shared" ref="IZ5:IZ26" si="103">IY5+1.5</f>
        <v>50.9567492879913</v>
      </c>
      <c r="JA5" s="696">
        <f t="shared" ref="JA5:JA27" si="104">(IY5*IV5+IZ5*IU5)/100</f>
        <v>492208.88350343471</v>
      </c>
      <c r="JB5" s="700">
        <f t="shared" ref="JB5:JB27" si="105">IT5-IY5</f>
        <v>0.22500271200870259</v>
      </c>
      <c r="JC5" s="15"/>
      <c r="JD5" s="605"/>
      <c r="JE5" s="15"/>
      <c r="JF5" s="593">
        <f>+JF4+1</f>
        <v>2</v>
      </c>
      <c r="JG5" s="694">
        <f t="shared" si="74"/>
        <v>2</v>
      </c>
      <c r="JH5" s="15" t="s">
        <v>361</v>
      </c>
      <c r="JI5" s="845">
        <f t="shared" ref="JI5:JI27" si="106">$L5</f>
        <v>990723.678909651</v>
      </c>
      <c r="JJ5" s="695">
        <f t="shared" ref="JJ5:JJ27" si="107">IY5</f>
        <v>49.4567492879913</v>
      </c>
      <c r="JK5" s="695">
        <v>40.103999999999999</v>
      </c>
      <c r="JL5" s="672">
        <f t="shared" ref="JL5" si="108">IF(JK5&lt;&gt;0,JJ5/JK5-1,"")</f>
        <v>0.23321238001175204</v>
      </c>
      <c r="JM5" s="695">
        <f t="shared" ref="JM5:JM28" si="109">JJ5-JK5</f>
        <v>9.3527492879913012</v>
      </c>
      <c r="JN5" s="673">
        <v>25</v>
      </c>
      <c r="JO5" s="15"/>
      <c r="JP5" s="15"/>
      <c r="JQ5" s="605"/>
      <c r="JR5" s="15"/>
      <c r="JS5" s="845">
        <v>930949</v>
      </c>
      <c r="JT5" s="695">
        <v>49.932546078249118</v>
      </c>
      <c r="JU5" s="850">
        <f t="shared" ref="JU5:JV28" si="110">JS5-JI5</f>
        <v>-59774.678909651004</v>
      </c>
      <c r="JV5" s="851">
        <f t="shared" ref="JV5:JV27" si="111">JJ5-JT5</f>
        <v>-0.47579679025781729</v>
      </c>
      <c r="JX5" s="1" t="s">
        <v>444</v>
      </c>
      <c r="KA5" s="852">
        <f>SUMPRODUCT(JS4:JS27,JV4:JV27)/100</f>
        <v>-1282161.7132122894</v>
      </c>
    </row>
    <row r="6" spans="1:287" ht="17.25" thickBot="1" x14ac:dyDescent="0.35">
      <c r="A6" s="628">
        <v>3</v>
      </c>
      <c r="B6" s="629" t="s">
        <v>47</v>
      </c>
      <c r="C6" s="844">
        <f>'ABDA 8 month Phase I'!LH27</f>
        <v>23349083.540678918</v>
      </c>
      <c r="D6" s="630">
        <f t="shared" si="0"/>
        <v>0.17011185839638551</v>
      </c>
      <c r="E6" s="631">
        <v>1.0697473708334411</v>
      </c>
      <c r="F6" s="15"/>
      <c r="G6" s="605"/>
      <c r="H6" s="15"/>
      <c r="I6" s="628">
        <f t="shared" ref="I6:I21" si="112">+I5+1</f>
        <v>3</v>
      </c>
      <c r="J6" s="632">
        <f t="shared" si="1"/>
        <v>3</v>
      </c>
      <c r="K6" s="402" t="s">
        <v>365</v>
      </c>
      <c r="L6" s="842">
        <v>2318061.3452709788</v>
      </c>
      <c r="M6" s="634">
        <f t="shared" si="2"/>
        <v>1.0674624117414304E-3</v>
      </c>
      <c r="N6" s="633">
        <v>871.93940506793979</v>
      </c>
      <c r="O6" s="633">
        <f t="shared" si="75"/>
        <v>2658.5119697513383</v>
      </c>
      <c r="P6" s="634">
        <f t="shared" si="3"/>
        <v>1.5869043381719996E-3</v>
      </c>
      <c r="Q6" s="635" t="s">
        <v>355</v>
      </c>
      <c r="R6" s="15"/>
      <c r="S6" s="605"/>
      <c r="T6" s="15"/>
      <c r="U6" s="636">
        <f t="shared" ref="U6:U27" si="113">+U5+1</f>
        <v>3</v>
      </c>
      <c r="V6" s="637">
        <f t="shared" si="4"/>
        <v>3</v>
      </c>
      <c r="W6" s="402" t="s">
        <v>365</v>
      </c>
      <c r="X6" s="290">
        <f t="shared" si="76"/>
        <v>193051.06431293103</v>
      </c>
      <c r="Y6" s="634">
        <f t="shared" si="5"/>
        <v>1.8200090796114863E-3</v>
      </c>
      <c r="Z6" s="15"/>
      <c r="AA6" s="605"/>
      <c r="AB6" s="15"/>
      <c r="AC6" s="636">
        <f t="shared" ref="AC6:AC27" si="114">+AC5+1</f>
        <v>3</v>
      </c>
      <c r="AD6" s="638">
        <v>3</v>
      </c>
      <c r="AE6" s="639" t="s">
        <v>365</v>
      </c>
      <c r="AF6" s="640">
        <v>6.29</v>
      </c>
      <c r="AG6" s="15"/>
      <c r="AH6" s="605"/>
      <c r="AI6" s="15"/>
      <c r="AJ6" s="636">
        <f t="shared" si="77"/>
        <v>3</v>
      </c>
      <c r="AK6" s="701" t="s">
        <v>362</v>
      </c>
      <c r="AL6" s="702">
        <f>AL4/AL5</f>
        <v>25.610757435043677</v>
      </c>
      <c r="AM6" s="703"/>
      <c r="AN6" s="704"/>
      <c r="AO6" s="703"/>
      <c r="AP6" s="636">
        <f t="shared" si="78"/>
        <v>3</v>
      </c>
      <c r="AQ6" s="645">
        <f t="shared" si="6"/>
        <v>3</v>
      </c>
      <c r="AR6" s="402" t="s">
        <v>365</v>
      </c>
      <c r="AS6" s="402">
        <f t="shared" si="7"/>
        <v>6.29</v>
      </c>
      <c r="AT6" s="845">
        <f t="shared" si="79"/>
        <v>2318061.3452709788</v>
      </c>
      <c r="AU6" s="646">
        <f t="shared" ref="AU6:AU27" si="115">AT6*AS6/3600</f>
        <v>4050.1682949317933</v>
      </c>
      <c r="AV6" s="647">
        <f t="shared" si="8"/>
        <v>4297.0935533875236</v>
      </c>
      <c r="AW6" s="648">
        <f t="shared" si="9"/>
        <v>25.610757435043677</v>
      </c>
      <c r="AX6" s="290">
        <f>AV6*AW6</f>
        <v>110051.82067149777</v>
      </c>
      <c r="AY6" s="634">
        <f t="shared" si="80"/>
        <v>2.1478844952628191E-3</v>
      </c>
      <c r="AZ6" s="649">
        <f t="shared" si="10"/>
        <v>4.7475800000000001</v>
      </c>
      <c r="BA6" s="15"/>
      <c r="BB6" s="605"/>
      <c r="BC6" s="15"/>
      <c r="BD6" s="705">
        <v>3</v>
      </c>
      <c r="BE6" s="706" t="s">
        <v>70</v>
      </c>
      <c r="BF6" s="707">
        <f>SUM(BF4:BF5)</f>
        <v>1</v>
      </c>
      <c r="BG6" s="708">
        <f>C6</f>
        <v>23349083.540678918</v>
      </c>
      <c r="BH6" s="15"/>
      <c r="BI6" s="605"/>
      <c r="BJ6" s="15"/>
      <c r="BK6" s="628">
        <f t="shared" ref="BK6:BK27" si="116">+BK5+1</f>
        <v>3</v>
      </c>
      <c r="BL6" s="635">
        <f t="shared" si="11"/>
        <v>3</v>
      </c>
      <c r="BM6" s="402" t="s">
        <v>365</v>
      </c>
      <c r="BN6" s="634">
        <f t="shared" si="81"/>
        <v>2.1478844952628191E-3</v>
      </c>
      <c r="BO6" s="290">
        <f t="shared" si="82"/>
        <v>25075.567257810268</v>
      </c>
      <c r="BP6" s="634">
        <f t="shared" si="83"/>
        <v>1.0674624117414304E-3</v>
      </c>
      <c r="BQ6" s="290">
        <f t="shared" si="84"/>
        <v>12462.134514142626</v>
      </c>
      <c r="BR6" s="650">
        <f t="shared" si="12"/>
        <v>37537.701771952896</v>
      </c>
      <c r="BS6" s="649">
        <f t="shared" si="13"/>
        <v>1.6193580000000001</v>
      </c>
      <c r="BT6" s="15"/>
      <c r="BU6" s="605"/>
      <c r="BV6" s="15"/>
      <c r="BW6" s="628">
        <f>+BW5+1</f>
        <v>3</v>
      </c>
      <c r="BX6" s="402" t="s">
        <v>363</v>
      </c>
      <c r="BY6" s="630">
        <v>0.11870973376903964</v>
      </c>
      <c r="BZ6" s="651">
        <f>BY6*$BZ$9</f>
        <v>2668163.8164697476</v>
      </c>
      <c r="CA6" s="631"/>
      <c r="CB6" s="631">
        <v>1</v>
      </c>
      <c r="CC6" s="651">
        <f t="shared" si="14"/>
        <v>0</v>
      </c>
      <c r="CD6" s="651">
        <f t="shared" si="14"/>
        <v>2668163.8164697476</v>
      </c>
      <c r="CE6" s="15"/>
      <c r="CF6" s="605"/>
      <c r="CG6" s="15"/>
      <c r="CH6" s="628">
        <f t="shared" ref="CH6:CH27" si="117">+CH5+1</f>
        <v>3</v>
      </c>
      <c r="CI6" s="638">
        <f t="shared" si="15"/>
        <v>3</v>
      </c>
      <c r="CJ6" s="402" t="s">
        <v>365</v>
      </c>
      <c r="CK6" s="634">
        <f t="shared" si="16"/>
        <v>1.0674624117414304E-3</v>
      </c>
      <c r="CL6" s="290">
        <f t="shared" si="17"/>
        <v>5697.215696144598</v>
      </c>
      <c r="CM6" s="634">
        <f t="shared" si="18"/>
        <v>1.5869043381719996E-3</v>
      </c>
      <c r="CN6" s="290">
        <f t="shared" si="19"/>
        <v>27198.288558658427</v>
      </c>
      <c r="CO6" s="290">
        <f t="shared" si="20"/>
        <v>32895.504254803025</v>
      </c>
      <c r="CP6" s="634">
        <f t="shared" si="21"/>
        <v>1.4635595191650208E-3</v>
      </c>
      <c r="CQ6" s="649">
        <f t="shared" si="22"/>
        <v>1.4190959999999999</v>
      </c>
      <c r="CR6" s="15"/>
      <c r="CS6" s="605"/>
      <c r="CT6" s="15"/>
      <c r="CU6" s="709">
        <v>3</v>
      </c>
      <c r="CV6" s="710" t="s">
        <v>353</v>
      </c>
      <c r="CW6" s="711">
        <v>0</v>
      </c>
      <c r="CX6" s="711">
        <v>0</v>
      </c>
      <c r="CY6" s="712">
        <v>1</v>
      </c>
      <c r="CZ6" s="713">
        <f t="shared" si="23"/>
        <v>0</v>
      </c>
      <c r="DA6" s="713">
        <f t="shared" si="23"/>
        <v>0</v>
      </c>
      <c r="DB6" s="713">
        <f t="shared" si="23"/>
        <v>1311023.7769441153</v>
      </c>
      <c r="DC6" s="844">
        <f t="shared" si="85"/>
        <v>1311023.7769441153</v>
      </c>
      <c r="DD6" s="15"/>
      <c r="DE6" s="605"/>
      <c r="DF6" s="15"/>
      <c r="DG6" s="636">
        <f t="shared" ref="DG6:DG27" si="118">+DG5+1</f>
        <v>3</v>
      </c>
      <c r="DH6" s="654">
        <f t="shared" si="24"/>
        <v>3</v>
      </c>
      <c r="DI6" s="402" t="s">
        <v>365</v>
      </c>
      <c r="DJ6" s="634">
        <f t="shared" si="25"/>
        <v>1.4635595191650208E-3</v>
      </c>
      <c r="DK6" s="290">
        <f t="shared" si="86"/>
        <v>85.435539144825242</v>
      </c>
      <c r="DL6" s="634">
        <f t="shared" si="26"/>
        <v>1.5869043381719996E-3</v>
      </c>
      <c r="DM6" s="290">
        <f t="shared" si="27"/>
        <v>3182.5422969719366</v>
      </c>
      <c r="DN6" s="634">
        <f t="shared" si="28"/>
        <v>1.0674624117414304E-3</v>
      </c>
      <c r="DO6" s="290">
        <f t="shared" si="29"/>
        <v>3540.2682679441041</v>
      </c>
      <c r="DP6" s="290">
        <f t="shared" si="87"/>
        <v>6808.2461040608659</v>
      </c>
      <c r="DQ6" s="634">
        <f t="shared" si="30"/>
        <v>1.2653777466921723E-3</v>
      </c>
      <c r="DR6" s="649">
        <f t="shared" si="31"/>
        <v>0.29370400000000002</v>
      </c>
      <c r="DS6" s="15"/>
      <c r="DT6" s="605"/>
      <c r="DU6" s="15"/>
      <c r="DV6" s="636">
        <f t="shared" ref="DV6:DV27" si="119">+DV5+1</f>
        <v>3</v>
      </c>
      <c r="DW6" s="654">
        <f t="shared" si="32"/>
        <v>3</v>
      </c>
      <c r="DX6" s="402" t="s">
        <v>365</v>
      </c>
      <c r="DY6" s="634">
        <f t="shared" si="33"/>
        <v>1.5869043381719996E-3</v>
      </c>
      <c r="DZ6" s="290">
        <f t="shared" si="34"/>
        <v>5757.7915106164455</v>
      </c>
      <c r="EA6" s="649">
        <f t="shared" si="35"/>
        <v>0.248388</v>
      </c>
      <c r="EB6" s="15"/>
      <c r="EC6" s="605"/>
      <c r="ED6" s="15"/>
      <c r="EE6" s="709">
        <v>3</v>
      </c>
      <c r="EF6" s="714" t="s">
        <v>170</v>
      </c>
      <c r="EG6" s="713">
        <v>2600547.7674500002</v>
      </c>
      <c r="EH6" s="715">
        <f>EG6/$EG$7</f>
        <v>0.264615121975527</v>
      </c>
      <c r="EI6" s="713">
        <f>EH6*$EI$7</f>
        <v>3005513.5411716513</v>
      </c>
      <c r="EJ6" s="15"/>
      <c r="EK6" s="605"/>
      <c r="EL6" s="15"/>
      <c r="EM6" s="636">
        <f t="shared" ref="EM6:EM27" si="120">+EM5+1</f>
        <v>3</v>
      </c>
      <c r="EN6" s="654">
        <f t="shared" si="36"/>
        <v>3</v>
      </c>
      <c r="EO6" s="402" t="s">
        <v>365</v>
      </c>
      <c r="EP6" s="634">
        <f t="shared" si="37"/>
        <v>1.8200090796114863E-3</v>
      </c>
      <c r="EQ6" s="290">
        <f t="shared" si="38"/>
        <v>13050.187911316534</v>
      </c>
      <c r="ER6" s="634">
        <f t="shared" si="39"/>
        <v>1.4635595191650208E-3</v>
      </c>
      <c r="ES6" s="290">
        <f t="shared" si="40"/>
        <v>1730.1409501479143</v>
      </c>
      <c r="ET6" s="634">
        <f t="shared" si="41"/>
        <v>1.0674624117414304E-3</v>
      </c>
      <c r="EU6" s="290">
        <f t="shared" si="42"/>
        <v>3208.2727331806177</v>
      </c>
      <c r="EV6" s="290">
        <f t="shared" si="43"/>
        <v>17988.601594645064</v>
      </c>
      <c r="EW6" s="634">
        <f t="shared" si="44"/>
        <v>1.5837745995582941E-3</v>
      </c>
      <c r="EX6" s="649">
        <f t="shared" si="45"/>
        <v>0.77601900000000001</v>
      </c>
      <c r="EY6" s="15"/>
      <c r="EZ6" s="605"/>
      <c r="FA6" s="15"/>
      <c r="FB6" s="716">
        <v>3</v>
      </c>
      <c r="FC6" s="717" t="s">
        <v>364</v>
      </c>
      <c r="FD6" s="718">
        <f>SUM(FD4:FD5)</f>
        <v>19827695.450635299</v>
      </c>
      <c r="FE6" s="15"/>
      <c r="FF6" s="605"/>
      <c r="FG6" s="15"/>
      <c r="FH6" s="636">
        <f t="shared" ref="FH6:FH27" si="121">+FH5+1</f>
        <v>3</v>
      </c>
      <c r="FI6" s="637">
        <f t="shared" si="46"/>
        <v>3</v>
      </c>
      <c r="FJ6" s="402" t="s">
        <v>365</v>
      </c>
      <c r="FK6" s="634">
        <f t="shared" si="47"/>
        <v>1.8200090796114863E-3</v>
      </c>
      <c r="FL6" s="290">
        <f t="shared" si="48"/>
        <v>36086.585747927602</v>
      </c>
      <c r="FM6" s="649">
        <f t="shared" si="49"/>
        <v>1.5567569999999999</v>
      </c>
      <c r="FN6" s="15"/>
      <c r="FO6" s="605"/>
      <c r="FP6" s="15"/>
      <c r="FQ6" s="628">
        <v>3</v>
      </c>
      <c r="FR6" s="637">
        <v>3</v>
      </c>
      <c r="FS6" s="402" t="s">
        <v>365</v>
      </c>
      <c r="FT6" s="290">
        <f t="shared" si="50"/>
        <v>110051.82067149777</v>
      </c>
      <c r="FU6" s="290">
        <f t="shared" si="51"/>
        <v>37537.701771952896</v>
      </c>
      <c r="FV6" s="290">
        <f t="shared" si="52"/>
        <v>32895.504254803025</v>
      </c>
      <c r="FW6" s="290">
        <f t="shared" si="53"/>
        <v>6808.2461040608659</v>
      </c>
      <c r="FX6" s="290">
        <f t="shared" si="54"/>
        <v>5757.7915106164455</v>
      </c>
      <c r="FY6" s="290">
        <f t="shared" si="55"/>
        <v>17988.601594645064</v>
      </c>
      <c r="FZ6" s="290">
        <f t="shared" si="56"/>
        <v>36086.585747927602</v>
      </c>
      <c r="GA6" s="290">
        <f t="shared" si="57"/>
        <v>247126.2516555037</v>
      </c>
      <c r="GB6" s="655">
        <f t="shared" si="58"/>
        <v>10.660902</v>
      </c>
      <c r="GC6" s="15"/>
      <c r="GD6" s="605"/>
      <c r="GE6" s="15"/>
      <c r="GF6" s="636">
        <f t="shared" si="89"/>
        <v>3</v>
      </c>
      <c r="GG6" s="637">
        <f t="shared" si="59"/>
        <v>3</v>
      </c>
      <c r="GH6" s="402" t="s">
        <v>365</v>
      </c>
      <c r="GI6" s="649">
        <f t="shared" si="60"/>
        <v>4.7475800000000001</v>
      </c>
      <c r="GJ6" s="649">
        <f t="shared" si="61"/>
        <v>1.6193580000000001</v>
      </c>
      <c r="GK6" s="649">
        <f t="shared" si="62"/>
        <v>1.4190959999999999</v>
      </c>
      <c r="GL6" s="649">
        <f t="shared" si="63"/>
        <v>0.29370400000000002</v>
      </c>
      <c r="GM6" s="649">
        <f t="shared" si="64"/>
        <v>0.248388</v>
      </c>
      <c r="GN6" s="649">
        <f t="shared" si="65"/>
        <v>0.77601900000000001</v>
      </c>
      <c r="GO6" s="649">
        <f t="shared" si="66"/>
        <v>1.5567569999999999</v>
      </c>
      <c r="GP6" s="649">
        <f t="shared" si="67"/>
        <v>10.660902</v>
      </c>
      <c r="GQ6" s="845">
        <f t="shared" si="90"/>
        <v>2318061.3452709788</v>
      </c>
      <c r="GR6" s="616"/>
      <c r="GS6" s="605"/>
      <c r="GT6" s="15"/>
      <c r="GU6" s="628">
        <f t="shared" si="91"/>
        <v>3</v>
      </c>
      <c r="GV6" s="637">
        <f t="shared" si="68"/>
        <v>3</v>
      </c>
      <c r="GW6" s="402" t="s">
        <v>365</v>
      </c>
      <c r="GX6" s="635" t="s">
        <v>355</v>
      </c>
      <c r="GY6" s="290">
        <f t="shared" si="69"/>
        <v>247126.2516555037</v>
      </c>
      <c r="GZ6" s="633">
        <f t="shared" si="70"/>
        <v>2318061.3452709788</v>
      </c>
      <c r="HA6" s="649">
        <f t="shared" si="92"/>
        <v>10.660902</v>
      </c>
      <c r="HB6" s="290">
        <f t="shared" si="71"/>
        <v>247126.2483192207</v>
      </c>
      <c r="HC6" s="656">
        <f t="shared" si="72"/>
        <v>-3.3362829999532551E-3</v>
      </c>
      <c r="HD6" s="719"/>
      <c r="HE6" s="605"/>
      <c r="HF6" s="15"/>
      <c r="HG6" s="716">
        <v>3</v>
      </c>
      <c r="HH6" s="720" t="s">
        <v>87</v>
      </c>
      <c r="HI6" s="721">
        <f>SUM(HI4:HI5)</f>
        <v>137257236.27257162</v>
      </c>
      <c r="HJ6" s="722">
        <f>SUM(HJ4:HJ5)</f>
        <v>0.99999999999999989</v>
      </c>
      <c r="HK6" s="721">
        <f>SUM(HK4:HK5)</f>
        <v>137257230.87810576</v>
      </c>
      <c r="HL6" s="723">
        <f>SUM(HL4:HL5)</f>
        <v>-5.3944658454379351</v>
      </c>
      <c r="HM6" s="719"/>
      <c r="HN6" s="605"/>
      <c r="HO6" s="15"/>
      <c r="HP6" s="636">
        <f t="shared" ref="HP6:HP27" si="122">+HP5+1</f>
        <v>3</v>
      </c>
      <c r="HQ6" s="660">
        <f t="shared" si="73"/>
        <v>3</v>
      </c>
      <c r="HR6" s="402" t="s">
        <v>365</v>
      </c>
      <c r="HS6" s="845">
        <f t="shared" si="93"/>
        <v>2318061.3452709788</v>
      </c>
      <c r="HT6" s="661">
        <f t="shared" si="94"/>
        <v>10.660902</v>
      </c>
      <c r="HU6" s="661">
        <v>8.1907219999999992</v>
      </c>
      <c r="HV6" s="630">
        <f>IF(HU6&lt;&gt;0,HT6/HU6-1,"")</f>
        <v>0.3015826931984753</v>
      </c>
      <c r="HW6" s="661">
        <f t="shared" si="96"/>
        <v>2.4701800000000009</v>
      </c>
      <c r="HX6" s="631">
        <v>10</v>
      </c>
      <c r="HY6" s="15"/>
      <c r="HZ6" s="60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605"/>
      <c r="IN6" s="15"/>
      <c r="IO6" s="636">
        <v>3</v>
      </c>
      <c r="IP6" s="660">
        <v>3</v>
      </c>
      <c r="IQ6" s="402" t="s">
        <v>365</v>
      </c>
      <c r="IR6" s="667">
        <f t="shared" si="97"/>
        <v>247126.2516555037</v>
      </c>
      <c r="IS6" s="668">
        <f t="shared" si="97"/>
        <v>2318061.3452709788</v>
      </c>
      <c r="IT6" s="669">
        <f t="shared" si="97"/>
        <v>10.660902</v>
      </c>
      <c r="IU6" s="633">
        <f t="shared" si="98"/>
        <v>347713.75821586896</v>
      </c>
      <c r="IV6" s="633">
        <f t="shared" si="99"/>
        <v>1970347.5870551099</v>
      </c>
      <c r="IW6" s="667">
        <f t="shared" si="100"/>
        <v>5215.7063732380338</v>
      </c>
      <c r="IX6" s="667">
        <f t="shared" si="101"/>
        <v>241910.54528226567</v>
      </c>
      <c r="IY6" s="670">
        <f t="shared" si="102"/>
        <v>10.435899195497202</v>
      </c>
      <c r="IZ6" s="670">
        <f t="shared" si="103"/>
        <v>11.935899195497202</v>
      </c>
      <c r="JA6" s="667">
        <f t="shared" si="104"/>
        <v>247126.25165550373</v>
      </c>
      <c r="JB6" s="655">
        <f t="shared" si="105"/>
        <v>0.22500280450279853</v>
      </c>
      <c r="JC6" s="15"/>
      <c r="JD6" s="605"/>
      <c r="JE6" s="15"/>
      <c r="JF6" s="636">
        <f t="shared" ref="JF6:JF27" si="123">+JF5+1</f>
        <v>3</v>
      </c>
      <c r="JG6" s="660">
        <f t="shared" si="74"/>
        <v>3</v>
      </c>
      <c r="JH6" s="402" t="s">
        <v>365</v>
      </c>
      <c r="JI6" s="845">
        <f t="shared" si="106"/>
        <v>2318061.3452709788</v>
      </c>
      <c r="JJ6" s="661">
        <f t="shared" si="107"/>
        <v>10.435899195497202</v>
      </c>
      <c r="JK6" s="661">
        <v>7.9569999999999999</v>
      </c>
      <c r="JL6" s="630">
        <f>IF(JK6&lt;&gt;0,JJ6/JK6-1,"")</f>
        <v>0.31153691033017483</v>
      </c>
      <c r="JM6" s="661">
        <f t="shared" si="109"/>
        <v>2.4788991954972017</v>
      </c>
      <c r="JN6" s="631">
        <v>10</v>
      </c>
      <c r="JO6" s="15"/>
      <c r="JP6" s="15"/>
      <c r="JQ6" s="605"/>
      <c r="JR6" s="15"/>
      <c r="JS6" s="845">
        <v>2414057</v>
      </c>
      <c r="JT6" s="661">
        <v>10.52912349342575</v>
      </c>
      <c r="JU6" s="850">
        <f t="shared" si="110"/>
        <v>95995.654729021247</v>
      </c>
      <c r="JV6" s="851">
        <f t="shared" si="111"/>
        <v>-9.3224297928548694E-2</v>
      </c>
      <c r="JX6" s="853" t="s">
        <v>449</v>
      </c>
      <c r="KA6" s="902">
        <f>SUM(KA4:KA5)</f>
        <v>-3951184.3620754206</v>
      </c>
    </row>
    <row r="7" spans="1:287" ht="17.25" thickBot="1" x14ac:dyDescent="0.35">
      <c r="A7" s="247">
        <v>4</v>
      </c>
      <c r="B7" s="724" t="s">
        <v>48</v>
      </c>
      <c r="C7" s="844">
        <f>'ABDA 8 month Phase I'!LJ27</f>
        <v>22476369.306504369</v>
      </c>
      <c r="D7" s="672">
        <f t="shared" si="0"/>
        <v>0.16375361996849327</v>
      </c>
      <c r="E7" s="673">
        <v>1.0297636277511633</v>
      </c>
      <c r="F7" s="15"/>
      <c r="G7" s="605"/>
      <c r="H7" s="15"/>
      <c r="I7" s="247">
        <f t="shared" si="112"/>
        <v>4</v>
      </c>
      <c r="J7" s="674">
        <f t="shared" si="1"/>
        <v>4</v>
      </c>
      <c r="K7" s="15" t="s">
        <v>368</v>
      </c>
      <c r="L7" s="842">
        <v>374060.54279433866</v>
      </c>
      <c r="M7" s="564">
        <f t="shared" si="2"/>
        <v>1.7225409929859991E-4</v>
      </c>
      <c r="N7" s="365">
        <v>189.03239074550129</v>
      </c>
      <c r="O7" s="365">
        <f t="shared" si="75"/>
        <v>1978.8171821724727</v>
      </c>
      <c r="P7" s="564">
        <f t="shared" si="3"/>
        <v>1.1811846651691039E-3</v>
      </c>
      <c r="Q7" s="231" t="s">
        <v>355</v>
      </c>
      <c r="R7" s="15"/>
      <c r="S7" s="605"/>
      <c r="T7" s="15"/>
      <c r="U7" s="593">
        <f t="shared" si="113"/>
        <v>4</v>
      </c>
      <c r="V7" s="675">
        <f t="shared" si="4"/>
        <v>4</v>
      </c>
      <c r="W7" s="15" t="s">
        <v>368</v>
      </c>
      <c r="X7" s="270">
        <f t="shared" si="76"/>
        <v>62175.569126709226</v>
      </c>
      <c r="Y7" s="564">
        <f t="shared" si="5"/>
        <v>5.8616667431158351E-4</v>
      </c>
      <c r="Z7" s="15"/>
      <c r="AA7" s="605"/>
      <c r="AB7" s="15"/>
      <c r="AC7" s="593">
        <f t="shared" si="114"/>
        <v>4</v>
      </c>
      <c r="AD7" s="74">
        <v>4</v>
      </c>
      <c r="AE7" s="258" t="s">
        <v>368</v>
      </c>
      <c r="AF7" s="280">
        <v>9.15</v>
      </c>
      <c r="AG7" s="15"/>
      <c r="AH7" s="605"/>
      <c r="AI7" s="15"/>
      <c r="AJ7" s="725">
        <f t="shared" si="77"/>
        <v>4</v>
      </c>
      <c r="AK7" s="726" t="s">
        <v>366</v>
      </c>
      <c r="AL7" s="727">
        <f>AU28*3600/AT28</f>
        <v>3.126024041172669</v>
      </c>
      <c r="AM7" s="15"/>
      <c r="AN7" s="605"/>
      <c r="AO7" s="15"/>
      <c r="AP7" s="593">
        <f t="shared" si="78"/>
        <v>4</v>
      </c>
      <c r="AQ7" s="678">
        <f t="shared" si="6"/>
        <v>4</v>
      </c>
      <c r="AR7" s="15" t="s">
        <v>368</v>
      </c>
      <c r="AS7" s="15">
        <f t="shared" si="7"/>
        <v>9.15</v>
      </c>
      <c r="AT7" s="845">
        <f t="shared" si="79"/>
        <v>374060.54279433866</v>
      </c>
      <c r="AU7" s="679">
        <f t="shared" si="115"/>
        <v>950.73721293561084</v>
      </c>
      <c r="AV7" s="680">
        <f t="shared" si="8"/>
        <v>1008.7004912323118</v>
      </c>
      <c r="AW7" s="681">
        <f t="shared" si="9"/>
        <v>25.610757435043677</v>
      </c>
      <c r="AX7" s="270">
        <f t="shared" ref="AX7:AX27" si="124">AV7*AW7</f>
        <v>25833.583605560139</v>
      </c>
      <c r="AY7" s="564">
        <f t="shared" si="80"/>
        <v>5.0419478155738556E-4</v>
      </c>
      <c r="AZ7" s="682">
        <f t="shared" si="10"/>
        <v>6.9062570000000001</v>
      </c>
      <c r="BA7" s="15"/>
      <c r="BB7" s="605"/>
      <c r="BC7" s="15"/>
      <c r="BD7" s="15"/>
      <c r="BE7" s="15"/>
      <c r="BF7" s="15"/>
      <c r="BG7" s="15"/>
      <c r="BH7" s="15"/>
      <c r="BI7" s="605"/>
      <c r="BJ7" s="15"/>
      <c r="BK7" s="247">
        <f t="shared" si="116"/>
        <v>4</v>
      </c>
      <c r="BL7" s="231">
        <f t="shared" si="11"/>
        <v>4</v>
      </c>
      <c r="BM7" s="15" t="s">
        <v>368</v>
      </c>
      <c r="BN7" s="564">
        <f t="shared" si="81"/>
        <v>5.0419478155738556E-4</v>
      </c>
      <c r="BO7" s="270">
        <f t="shared" si="82"/>
        <v>5886.243037678877</v>
      </c>
      <c r="BP7" s="564">
        <f t="shared" si="83"/>
        <v>1.7225409929859991E-4</v>
      </c>
      <c r="BQ7" s="270">
        <f t="shared" si="84"/>
        <v>2010.9876773737055</v>
      </c>
      <c r="BR7" s="685">
        <f t="shared" si="12"/>
        <v>7897.230715052583</v>
      </c>
      <c r="BS7" s="682">
        <f t="shared" si="13"/>
        <v>2.1112169999999999</v>
      </c>
      <c r="BT7" s="15"/>
      <c r="BU7" s="605"/>
      <c r="BV7" s="15"/>
      <c r="BW7" s="247">
        <f>+BW6+1</f>
        <v>4</v>
      </c>
      <c r="BX7" s="15" t="s">
        <v>367</v>
      </c>
      <c r="BY7" s="686">
        <v>0.27166841080399889</v>
      </c>
      <c r="BZ7" s="687">
        <f>BY7*$BZ$9</f>
        <v>6106119.5301418202</v>
      </c>
      <c r="CA7" s="688"/>
      <c r="CB7" s="688">
        <v>1</v>
      </c>
      <c r="CC7" s="687">
        <f t="shared" si="14"/>
        <v>0</v>
      </c>
      <c r="CD7" s="687">
        <f t="shared" si="14"/>
        <v>6106119.5301418202</v>
      </c>
      <c r="CE7" s="15"/>
      <c r="CF7" s="605"/>
      <c r="CG7" s="15"/>
      <c r="CH7" s="247">
        <f t="shared" si="117"/>
        <v>4</v>
      </c>
      <c r="CI7" s="74">
        <f t="shared" si="15"/>
        <v>4</v>
      </c>
      <c r="CJ7" s="15" t="s">
        <v>368</v>
      </c>
      <c r="CK7" s="254">
        <f t="shared" si="16"/>
        <v>1.7225409929859991E-4</v>
      </c>
      <c r="CL7" s="256">
        <f t="shared" si="17"/>
        <v>919.34736760262524</v>
      </c>
      <c r="CM7" s="254">
        <f t="shared" si="18"/>
        <v>1.1811846651691039E-3</v>
      </c>
      <c r="CN7" s="256">
        <f t="shared" si="19"/>
        <v>20244.573407202803</v>
      </c>
      <c r="CO7" s="256">
        <f t="shared" si="20"/>
        <v>21163.920774805429</v>
      </c>
      <c r="CP7" s="254">
        <f t="shared" si="21"/>
        <v>9.416076273796065E-4</v>
      </c>
      <c r="CQ7" s="252">
        <f t="shared" si="22"/>
        <v>5.6578860000000004</v>
      </c>
      <c r="CR7" s="15"/>
      <c r="CS7" s="605"/>
      <c r="CT7" s="15"/>
      <c r="CU7" s="330">
        <v>4</v>
      </c>
      <c r="CV7" s="728" t="s">
        <v>70</v>
      </c>
      <c r="CW7" s="531"/>
      <c r="CX7" s="531"/>
      <c r="CY7" s="729"/>
      <c r="CZ7" s="333">
        <f>SUM(CZ4:CZ6)</f>
        <v>58375.172328876179</v>
      </c>
      <c r="DA7" s="333">
        <f>SUM(DA4:DA6)</f>
        <v>2005503.5583543731</v>
      </c>
      <c r="DB7" s="333">
        <f>SUM(DB4:DB6)</f>
        <v>3316527.3352984884</v>
      </c>
      <c r="DC7" s="333">
        <f>'ABDA 8 month Phase II'!C8</f>
        <v>5380406.0659817373</v>
      </c>
      <c r="DD7" s="15"/>
      <c r="DE7" s="605"/>
      <c r="DF7" s="15"/>
      <c r="DG7" s="593">
        <f t="shared" si="118"/>
        <v>4</v>
      </c>
      <c r="DH7" s="689">
        <f t="shared" si="24"/>
        <v>4</v>
      </c>
      <c r="DI7" s="15" t="s">
        <v>368</v>
      </c>
      <c r="DJ7" s="254">
        <f t="shared" si="25"/>
        <v>9.416076273796065E-4</v>
      </c>
      <c r="DK7" s="256">
        <f t="shared" si="86"/>
        <v>54.966507514468759</v>
      </c>
      <c r="DL7" s="254">
        <f t="shared" si="26"/>
        <v>1.1811846651691039E-3</v>
      </c>
      <c r="DM7" s="256">
        <f t="shared" si="27"/>
        <v>2368.8700490702568</v>
      </c>
      <c r="DN7" s="254">
        <f t="shared" si="28"/>
        <v>1.7225409929859991E-4</v>
      </c>
      <c r="DO7" s="256">
        <f t="shared" si="29"/>
        <v>571.28542894102679</v>
      </c>
      <c r="DP7" s="256">
        <f t="shared" si="87"/>
        <v>2995.1219855257523</v>
      </c>
      <c r="DQ7" s="254">
        <f t="shared" si="30"/>
        <v>5.5667210779178366E-4</v>
      </c>
      <c r="DR7" s="252">
        <f t="shared" si="31"/>
        <v>0.800705</v>
      </c>
      <c r="DS7" s="15"/>
      <c r="DT7" s="605"/>
      <c r="DU7" s="15"/>
      <c r="DV7" s="593">
        <f t="shared" si="119"/>
        <v>4</v>
      </c>
      <c r="DW7" s="689">
        <f t="shared" si="32"/>
        <v>4</v>
      </c>
      <c r="DX7" s="15" t="s">
        <v>368</v>
      </c>
      <c r="DY7" s="254">
        <f t="shared" si="33"/>
        <v>1.1811846651691039E-3</v>
      </c>
      <c r="DZ7" s="256">
        <f t="shared" si="34"/>
        <v>4285.7120457653291</v>
      </c>
      <c r="EA7" s="252">
        <f t="shared" si="35"/>
        <v>1.1457269999999999</v>
      </c>
      <c r="EB7" s="15"/>
      <c r="EC7" s="605"/>
      <c r="ED7" s="15"/>
      <c r="EE7" s="730">
        <v>4</v>
      </c>
      <c r="EF7" s="460" t="s">
        <v>70</v>
      </c>
      <c r="EG7" s="333">
        <f>SUM(EG4:EG6)</f>
        <v>9827661.2010500003</v>
      </c>
      <c r="EH7" s="731">
        <f>EG7/$EG$7</f>
        <v>1</v>
      </c>
      <c r="EI7" s="333">
        <f>C10</f>
        <v>11358056.632340223</v>
      </c>
      <c r="EJ7" s="15"/>
      <c r="EK7" s="605"/>
      <c r="EL7" s="15"/>
      <c r="EM7" s="593">
        <f t="shared" si="120"/>
        <v>4</v>
      </c>
      <c r="EN7" s="689">
        <f t="shared" si="36"/>
        <v>4</v>
      </c>
      <c r="EO7" s="15" t="s">
        <v>368</v>
      </c>
      <c r="EP7" s="254">
        <f t="shared" si="37"/>
        <v>5.8616667431158351E-4</v>
      </c>
      <c r="EQ7" s="256">
        <f t="shared" si="38"/>
        <v>4203.0478489429215</v>
      </c>
      <c r="ER7" s="254">
        <f t="shared" si="39"/>
        <v>9.416076273796065E-4</v>
      </c>
      <c r="ES7" s="256">
        <f t="shared" si="40"/>
        <v>1113.1176380380523</v>
      </c>
      <c r="ET7" s="254">
        <f t="shared" si="41"/>
        <v>1.7225409929859991E-4</v>
      </c>
      <c r="EU7" s="256">
        <f t="shared" si="42"/>
        <v>517.71202796426826</v>
      </c>
      <c r="EV7" s="256">
        <f t="shared" si="43"/>
        <v>5833.8775149452422</v>
      </c>
      <c r="EW7" s="254">
        <f t="shared" si="44"/>
        <v>5.1363342372622283E-4</v>
      </c>
      <c r="EX7" s="252">
        <f t="shared" si="45"/>
        <v>1.5596080000000001</v>
      </c>
      <c r="EY7" s="15"/>
      <c r="EZ7" s="605"/>
      <c r="FA7" s="15"/>
      <c r="FB7" s="15"/>
      <c r="FC7" s="15"/>
      <c r="FD7" s="15"/>
      <c r="FE7" s="15"/>
      <c r="FF7" s="605"/>
      <c r="FG7" s="15"/>
      <c r="FH7" s="593">
        <f t="shared" si="121"/>
        <v>4</v>
      </c>
      <c r="FI7" s="675">
        <f t="shared" si="46"/>
        <v>4</v>
      </c>
      <c r="FJ7" s="15" t="s">
        <v>368</v>
      </c>
      <c r="FK7" s="254">
        <f t="shared" si="47"/>
        <v>5.8616667431158351E-4</v>
      </c>
      <c r="FL7" s="256">
        <f t="shared" si="48"/>
        <v>11622.334301561807</v>
      </c>
      <c r="FM7" s="252">
        <f t="shared" si="49"/>
        <v>3.1070730000000002</v>
      </c>
      <c r="FN7" s="15"/>
      <c r="FO7" s="605"/>
      <c r="FP7" s="15"/>
      <c r="FQ7" s="247">
        <v>4</v>
      </c>
      <c r="FR7" s="675">
        <v>4</v>
      </c>
      <c r="FS7" s="15" t="s">
        <v>368</v>
      </c>
      <c r="FT7" s="256">
        <f t="shared" si="50"/>
        <v>25833.583605560139</v>
      </c>
      <c r="FU7" s="256">
        <f t="shared" si="51"/>
        <v>7897.230715052583</v>
      </c>
      <c r="FV7" s="256">
        <f t="shared" si="52"/>
        <v>21163.920774805429</v>
      </c>
      <c r="FW7" s="256">
        <f t="shared" si="53"/>
        <v>2995.1219855257523</v>
      </c>
      <c r="FX7" s="256">
        <f t="shared" si="54"/>
        <v>4285.7120457653291</v>
      </c>
      <c r="FY7" s="256">
        <f t="shared" si="55"/>
        <v>5833.8775149452422</v>
      </c>
      <c r="FZ7" s="256">
        <f t="shared" si="56"/>
        <v>11622.334301561807</v>
      </c>
      <c r="GA7" s="256">
        <f t="shared" si="57"/>
        <v>79631.780943216276</v>
      </c>
      <c r="GB7" s="325">
        <f t="shared" si="58"/>
        <v>21.288474000000001</v>
      </c>
      <c r="GC7" s="15"/>
      <c r="GD7" s="605"/>
      <c r="GE7" s="15"/>
      <c r="GF7" s="593">
        <f t="shared" si="89"/>
        <v>4</v>
      </c>
      <c r="GG7" s="675">
        <f t="shared" si="59"/>
        <v>4</v>
      </c>
      <c r="GH7" s="15" t="s">
        <v>368</v>
      </c>
      <c r="GI7" s="252">
        <f t="shared" si="60"/>
        <v>6.9062570000000001</v>
      </c>
      <c r="GJ7" s="252">
        <f t="shared" si="61"/>
        <v>2.1112169999999999</v>
      </c>
      <c r="GK7" s="252">
        <f t="shared" si="62"/>
        <v>5.6578860000000004</v>
      </c>
      <c r="GL7" s="252">
        <f t="shared" si="63"/>
        <v>0.800705</v>
      </c>
      <c r="GM7" s="252">
        <f t="shared" si="64"/>
        <v>1.1457269999999999</v>
      </c>
      <c r="GN7" s="252">
        <f t="shared" si="65"/>
        <v>1.5596080000000001</v>
      </c>
      <c r="GO7" s="252">
        <f t="shared" si="66"/>
        <v>3.1070730000000002</v>
      </c>
      <c r="GP7" s="252">
        <f t="shared" si="67"/>
        <v>21.288474000000001</v>
      </c>
      <c r="GQ7" s="845">
        <f t="shared" si="90"/>
        <v>374060.54279433866</v>
      </c>
      <c r="GR7" s="616"/>
      <c r="GS7" s="605"/>
      <c r="GT7" s="15"/>
      <c r="GU7" s="247">
        <f t="shared" si="91"/>
        <v>4</v>
      </c>
      <c r="GV7" s="675">
        <f t="shared" si="68"/>
        <v>4</v>
      </c>
      <c r="GW7" s="15" t="s">
        <v>368</v>
      </c>
      <c r="GX7" s="231" t="s">
        <v>355</v>
      </c>
      <c r="GY7" s="270">
        <f t="shared" si="69"/>
        <v>79631.780943216276</v>
      </c>
      <c r="GZ7" s="365">
        <f t="shared" si="70"/>
        <v>374060.54279433866</v>
      </c>
      <c r="HA7" s="252">
        <f t="shared" si="92"/>
        <v>21.288474000000001</v>
      </c>
      <c r="HB7" s="256">
        <f t="shared" si="71"/>
        <v>79631.781397031664</v>
      </c>
      <c r="HC7" s="657">
        <f t="shared" si="72"/>
        <v>4.5381538802757859E-4</v>
      </c>
      <c r="HD7" s="657"/>
      <c r="HE7" s="605"/>
      <c r="HF7" s="15"/>
      <c r="HG7" s="657"/>
      <c r="HH7" s="657"/>
      <c r="HI7" s="657"/>
      <c r="HJ7" s="657"/>
      <c r="HK7" s="657"/>
      <c r="HL7" s="657"/>
      <c r="HM7" s="657"/>
      <c r="HN7" s="605"/>
      <c r="HO7" s="15"/>
      <c r="HP7" s="593">
        <f t="shared" si="122"/>
        <v>4</v>
      </c>
      <c r="HQ7" s="694">
        <f t="shared" si="73"/>
        <v>4</v>
      </c>
      <c r="HR7" s="15" t="s">
        <v>368</v>
      </c>
      <c r="HS7" s="845">
        <f t="shared" si="93"/>
        <v>374060.54279433866</v>
      </c>
      <c r="HT7" s="695">
        <f t="shared" si="94"/>
        <v>21.288474000000001</v>
      </c>
      <c r="HU7" s="695">
        <v>17.102429000000001</v>
      </c>
      <c r="HV7" s="672">
        <f t="shared" si="95"/>
        <v>0.24476318539313913</v>
      </c>
      <c r="HW7" s="695">
        <f t="shared" si="96"/>
        <v>4.186045</v>
      </c>
      <c r="HX7" s="673">
        <v>25</v>
      </c>
      <c r="HY7" s="15"/>
      <c r="HZ7" s="60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605"/>
      <c r="IN7" s="15"/>
      <c r="IO7" s="593">
        <v>4</v>
      </c>
      <c r="IP7" s="694">
        <v>4</v>
      </c>
      <c r="IQ7" s="15" t="s">
        <v>368</v>
      </c>
      <c r="IR7" s="696">
        <f t="shared" si="97"/>
        <v>79631.780943216276</v>
      </c>
      <c r="IS7" s="697">
        <f t="shared" si="97"/>
        <v>374060.54279433866</v>
      </c>
      <c r="IT7" s="698">
        <f t="shared" si="97"/>
        <v>21.288474000000001</v>
      </c>
      <c r="IU7" s="365">
        <f t="shared" si="98"/>
        <v>56109.816679628384</v>
      </c>
      <c r="IV7" s="365">
        <f t="shared" si="99"/>
        <v>317950.72611471027</v>
      </c>
      <c r="IW7" s="696">
        <f t="shared" si="100"/>
        <v>841.64725019442574</v>
      </c>
      <c r="IX7" s="696">
        <f t="shared" si="101"/>
        <v>78790.133693021853</v>
      </c>
      <c r="IY7" s="556">
        <f t="shared" si="102"/>
        <v>21.063470930250258</v>
      </c>
      <c r="IZ7" s="699">
        <f t="shared" si="103"/>
        <v>22.563470930250258</v>
      </c>
      <c r="JA7" s="696">
        <f t="shared" si="104"/>
        <v>79631.780943216276</v>
      </c>
      <c r="JB7" s="700">
        <f t="shared" si="105"/>
        <v>0.22500306974974293</v>
      </c>
      <c r="JC7" s="15"/>
      <c r="JD7" s="605"/>
      <c r="JE7" s="15"/>
      <c r="JF7" s="593">
        <f t="shared" si="123"/>
        <v>4</v>
      </c>
      <c r="JG7" s="694">
        <f t="shared" si="74"/>
        <v>4</v>
      </c>
      <c r="JH7" s="15" t="s">
        <v>368</v>
      </c>
      <c r="JI7" s="845">
        <f t="shared" si="106"/>
        <v>374060.54279433866</v>
      </c>
      <c r="JJ7" s="695">
        <f t="shared" si="107"/>
        <v>21.063470930250258</v>
      </c>
      <c r="JK7" s="695">
        <v>16.867999999999999</v>
      </c>
      <c r="JL7" s="672">
        <f t="shared" ref="JL7:JL27" si="125">IF(JK7&lt;&gt;0,JJ7/JK7-1,"")</f>
        <v>0.24872367383508776</v>
      </c>
      <c r="JM7" s="695">
        <f t="shared" si="109"/>
        <v>4.1954709302502593</v>
      </c>
      <c r="JN7" s="673">
        <v>25</v>
      </c>
      <c r="JO7" s="15"/>
      <c r="JP7" s="15"/>
      <c r="JQ7" s="605"/>
      <c r="JR7" s="15"/>
      <c r="JS7" s="845">
        <v>374496</v>
      </c>
      <c r="JT7" s="695">
        <v>21.302982974140214</v>
      </c>
      <c r="JU7" s="850">
        <f t="shared" si="110"/>
        <v>435.45720566133969</v>
      </c>
      <c r="JV7" s="851">
        <f t="shared" si="111"/>
        <v>-0.23951204388995606</v>
      </c>
    </row>
    <row r="8" spans="1:287" x14ac:dyDescent="0.3">
      <c r="A8" s="628">
        <v>5</v>
      </c>
      <c r="B8" s="629" t="s">
        <v>51</v>
      </c>
      <c r="C8" s="844">
        <f>'ABDA 8 month Phase I'!LP27</f>
        <v>5380406.0659817373</v>
      </c>
      <c r="D8" s="630">
        <f t="shared" si="0"/>
        <v>3.9199434668035188E-2</v>
      </c>
      <c r="E8" s="631">
        <v>0.24776657645657302</v>
      </c>
      <c r="F8" s="15"/>
      <c r="G8" s="605"/>
      <c r="H8" s="15"/>
      <c r="I8" s="628">
        <f t="shared" si="112"/>
        <v>5</v>
      </c>
      <c r="J8" s="632">
        <f t="shared" si="1"/>
        <v>5</v>
      </c>
      <c r="K8" s="402" t="s">
        <v>370</v>
      </c>
      <c r="L8" s="842">
        <v>0</v>
      </c>
      <c r="M8" s="634">
        <f t="shared" si="2"/>
        <v>0</v>
      </c>
      <c r="N8" s="633">
        <v>10</v>
      </c>
      <c r="O8" s="633">
        <f t="shared" si="75"/>
        <v>0</v>
      </c>
      <c r="P8" s="634">
        <f t="shared" si="3"/>
        <v>0</v>
      </c>
      <c r="Q8" s="635" t="s">
        <v>360</v>
      </c>
      <c r="R8" s="15"/>
      <c r="S8" s="605"/>
      <c r="T8" s="15"/>
      <c r="U8" s="636">
        <f t="shared" si="113"/>
        <v>5</v>
      </c>
      <c r="V8" s="637">
        <f t="shared" si="4"/>
        <v>5</v>
      </c>
      <c r="W8" s="402" t="s">
        <v>370</v>
      </c>
      <c r="X8" s="290">
        <f t="shared" si="76"/>
        <v>0</v>
      </c>
      <c r="Y8" s="634">
        <f t="shared" si="5"/>
        <v>0</v>
      </c>
      <c r="Z8" s="15"/>
      <c r="AA8" s="605"/>
      <c r="AB8" s="15"/>
      <c r="AC8" s="636">
        <f t="shared" si="114"/>
        <v>5</v>
      </c>
      <c r="AD8" s="638">
        <v>5</v>
      </c>
      <c r="AE8" s="639" t="s">
        <v>370</v>
      </c>
      <c r="AF8" s="640">
        <v>73.19</v>
      </c>
      <c r="AG8" s="15"/>
      <c r="AH8" s="605"/>
      <c r="AI8" s="15"/>
      <c r="AJ8" s="593"/>
      <c r="AK8" s="15"/>
      <c r="AL8" s="15"/>
      <c r="AM8" s="15"/>
      <c r="AN8" s="605"/>
      <c r="AO8" s="15"/>
      <c r="AP8" s="636">
        <f t="shared" si="78"/>
        <v>5</v>
      </c>
      <c r="AQ8" s="645">
        <f t="shared" si="6"/>
        <v>5</v>
      </c>
      <c r="AR8" s="402" t="s">
        <v>370</v>
      </c>
      <c r="AS8" s="402">
        <f t="shared" si="7"/>
        <v>73.19</v>
      </c>
      <c r="AT8" s="845">
        <f t="shared" si="79"/>
        <v>0</v>
      </c>
      <c r="AU8" s="646">
        <f t="shared" si="115"/>
        <v>0</v>
      </c>
      <c r="AV8" s="647">
        <f t="shared" si="8"/>
        <v>0</v>
      </c>
      <c r="AW8" s="648">
        <f t="shared" si="9"/>
        <v>25.610757435043677</v>
      </c>
      <c r="AX8" s="290">
        <f t="shared" si="124"/>
        <v>0</v>
      </c>
      <c r="AY8" s="634">
        <f t="shared" si="80"/>
        <v>0</v>
      </c>
      <c r="AZ8" s="649">
        <f t="shared" si="10"/>
        <v>0</v>
      </c>
      <c r="BA8" s="15"/>
      <c r="BB8" s="605"/>
      <c r="BC8" s="15"/>
      <c r="BD8" s="15"/>
      <c r="BE8" s="15"/>
      <c r="BF8" s="15"/>
      <c r="BG8" s="15"/>
      <c r="BH8" s="15"/>
      <c r="BI8" s="605"/>
      <c r="BJ8" s="15"/>
      <c r="BK8" s="628">
        <f t="shared" si="116"/>
        <v>5</v>
      </c>
      <c r="BL8" s="635">
        <f t="shared" si="11"/>
        <v>5</v>
      </c>
      <c r="BM8" s="402" t="s">
        <v>370</v>
      </c>
      <c r="BN8" s="634">
        <f t="shared" si="81"/>
        <v>0</v>
      </c>
      <c r="BO8" s="290">
        <f t="shared" si="82"/>
        <v>0</v>
      </c>
      <c r="BP8" s="634">
        <f t="shared" si="83"/>
        <v>0</v>
      </c>
      <c r="BQ8" s="290">
        <f t="shared" si="84"/>
        <v>0</v>
      </c>
      <c r="BR8" s="650">
        <f t="shared" si="12"/>
        <v>0</v>
      </c>
      <c r="BS8" s="649">
        <f t="shared" si="13"/>
        <v>0</v>
      </c>
      <c r="BT8" s="15"/>
      <c r="BU8" s="605"/>
      <c r="BV8" s="15"/>
      <c r="BW8" s="709">
        <f>+BW7+1</f>
        <v>5</v>
      </c>
      <c r="BX8" s="714" t="s">
        <v>369</v>
      </c>
      <c r="BY8" s="715">
        <v>0.37216543781631128</v>
      </c>
      <c r="BZ8" s="732">
        <f>BY8*$BZ$9</f>
        <v>8364927.8234762996</v>
      </c>
      <c r="CA8" s="733"/>
      <c r="CB8" s="733">
        <v>1</v>
      </c>
      <c r="CC8" s="732">
        <f t="shared" si="14"/>
        <v>0</v>
      </c>
      <c r="CD8" s="732">
        <f t="shared" si="14"/>
        <v>8364927.8234762996</v>
      </c>
      <c r="CE8" s="15"/>
      <c r="CF8" s="605"/>
      <c r="CG8" s="15"/>
      <c r="CH8" s="628">
        <f t="shared" si="117"/>
        <v>5</v>
      </c>
      <c r="CI8" s="638">
        <f t="shared" si="15"/>
        <v>5</v>
      </c>
      <c r="CJ8" s="402" t="s">
        <v>370</v>
      </c>
      <c r="CK8" s="634">
        <f t="shared" si="16"/>
        <v>0</v>
      </c>
      <c r="CL8" s="290">
        <f t="shared" si="17"/>
        <v>0</v>
      </c>
      <c r="CM8" s="634">
        <f t="shared" si="18"/>
        <v>0</v>
      </c>
      <c r="CN8" s="290">
        <f t="shared" si="19"/>
        <v>0</v>
      </c>
      <c r="CO8" s="290">
        <f t="shared" si="20"/>
        <v>0</v>
      </c>
      <c r="CP8" s="634">
        <f t="shared" si="21"/>
        <v>0</v>
      </c>
      <c r="CQ8" s="649">
        <f t="shared" si="22"/>
        <v>0</v>
      </c>
      <c r="CR8" s="15"/>
      <c r="CS8" s="605"/>
      <c r="CT8" s="15"/>
      <c r="CU8" s="15"/>
      <c r="CV8" s="15"/>
      <c r="CW8" s="258"/>
      <c r="CX8" s="258"/>
      <c r="CY8" s="258"/>
      <c r="CZ8" s="258"/>
      <c r="DA8" s="258"/>
      <c r="DB8" s="258"/>
      <c r="DC8" s="258"/>
      <c r="DD8" s="15"/>
      <c r="DE8" s="605"/>
      <c r="DF8" s="15"/>
      <c r="DG8" s="636">
        <f t="shared" si="118"/>
        <v>5</v>
      </c>
      <c r="DH8" s="654">
        <f t="shared" si="24"/>
        <v>5</v>
      </c>
      <c r="DI8" s="402" t="s">
        <v>370</v>
      </c>
      <c r="DJ8" s="634">
        <f t="shared" si="25"/>
        <v>0</v>
      </c>
      <c r="DK8" s="290">
        <f t="shared" si="86"/>
        <v>0</v>
      </c>
      <c r="DL8" s="634">
        <f t="shared" si="26"/>
        <v>0</v>
      </c>
      <c r="DM8" s="290">
        <f t="shared" si="27"/>
        <v>0</v>
      </c>
      <c r="DN8" s="634">
        <f t="shared" si="28"/>
        <v>0</v>
      </c>
      <c r="DO8" s="290">
        <f t="shared" si="29"/>
        <v>0</v>
      </c>
      <c r="DP8" s="290">
        <f t="shared" si="87"/>
        <v>0</v>
      </c>
      <c r="DQ8" s="634">
        <f t="shared" si="30"/>
        <v>0</v>
      </c>
      <c r="DR8" s="649">
        <f t="shared" si="31"/>
        <v>0</v>
      </c>
      <c r="DS8" s="15"/>
      <c r="DT8" s="605"/>
      <c r="DU8" s="15"/>
      <c r="DV8" s="636">
        <f t="shared" si="119"/>
        <v>5</v>
      </c>
      <c r="DW8" s="654">
        <f t="shared" si="32"/>
        <v>5</v>
      </c>
      <c r="DX8" s="402" t="s">
        <v>370</v>
      </c>
      <c r="DY8" s="634">
        <f t="shared" si="33"/>
        <v>0</v>
      </c>
      <c r="DZ8" s="290">
        <f t="shared" si="34"/>
        <v>0</v>
      </c>
      <c r="EA8" s="649">
        <f t="shared" si="35"/>
        <v>0</v>
      </c>
      <c r="EB8" s="15"/>
      <c r="EC8" s="605"/>
      <c r="ED8" s="15"/>
      <c r="EE8" s="15"/>
      <c r="EF8" s="15"/>
      <c r="EG8" s="15"/>
      <c r="EH8" s="15"/>
      <c r="EI8" s="15"/>
      <c r="EJ8" s="15"/>
      <c r="EK8" s="605"/>
      <c r="EL8" s="15"/>
      <c r="EM8" s="636">
        <f t="shared" si="120"/>
        <v>5</v>
      </c>
      <c r="EN8" s="654">
        <f t="shared" si="36"/>
        <v>5</v>
      </c>
      <c r="EO8" s="402" t="s">
        <v>370</v>
      </c>
      <c r="EP8" s="634">
        <f t="shared" si="37"/>
        <v>0</v>
      </c>
      <c r="EQ8" s="290">
        <f t="shared" si="38"/>
        <v>0</v>
      </c>
      <c r="ER8" s="634">
        <f t="shared" si="39"/>
        <v>0</v>
      </c>
      <c r="ES8" s="290">
        <f t="shared" si="40"/>
        <v>0</v>
      </c>
      <c r="ET8" s="634">
        <f t="shared" si="41"/>
        <v>0</v>
      </c>
      <c r="EU8" s="290">
        <f t="shared" si="42"/>
        <v>0</v>
      </c>
      <c r="EV8" s="290">
        <f t="shared" si="43"/>
        <v>0</v>
      </c>
      <c r="EW8" s="634">
        <f t="shared" si="44"/>
        <v>0</v>
      </c>
      <c r="EX8" s="649">
        <f t="shared" si="45"/>
        <v>0</v>
      </c>
      <c r="EY8" s="15"/>
      <c r="EZ8" s="605"/>
      <c r="FA8" s="15"/>
      <c r="FB8" s="15"/>
      <c r="FC8" s="15"/>
      <c r="FD8" s="15"/>
      <c r="FE8" s="15"/>
      <c r="FF8" s="605"/>
      <c r="FG8" s="15"/>
      <c r="FH8" s="636">
        <f t="shared" si="121"/>
        <v>5</v>
      </c>
      <c r="FI8" s="637">
        <f t="shared" si="46"/>
        <v>5</v>
      </c>
      <c r="FJ8" s="402" t="s">
        <v>370</v>
      </c>
      <c r="FK8" s="634">
        <f t="shared" si="47"/>
        <v>0</v>
      </c>
      <c r="FL8" s="290">
        <f t="shared" si="48"/>
        <v>0</v>
      </c>
      <c r="FM8" s="649">
        <f t="shared" si="49"/>
        <v>0</v>
      </c>
      <c r="FN8" s="15"/>
      <c r="FO8" s="605"/>
      <c r="FP8" s="15"/>
      <c r="FQ8" s="628">
        <v>5</v>
      </c>
      <c r="FR8" s="637">
        <v>5</v>
      </c>
      <c r="FS8" s="402" t="s">
        <v>370</v>
      </c>
      <c r="FT8" s="290">
        <f t="shared" si="50"/>
        <v>0</v>
      </c>
      <c r="FU8" s="290">
        <f t="shared" si="51"/>
        <v>0</v>
      </c>
      <c r="FV8" s="290">
        <f t="shared" si="52"/>
        <v>0</v>
      </c>
      <c r="FW8" s="290">
        <f t="shared" si="53"/>
        <v>0</v>
      </c>
      <c r="FX8" s="290">
        <f t="shared" si="54"/>
        <v>0</v>
      </c>
      <c r="FY8" s="290">
        <f t="shared" si="55"/>
        <v>0</v>
      </c>
      <c r="FZ8" s="290">
        <f t="shared" si="56"/>
        <v>0</v>
      </c>
      <c r="GA8" s="290">
        <f t="shared" si="57"/>
        <v>0</v>
      </c>
      <c r="GB8" s="655">
        <f t="shared" si="58"/>
        <v>0</v>
      </c>
      <c r="GC8" s="15"/>
      <c r="GD8" s="605"/>
      <c r="GE8" s="15"/>
      <c r="GF8" s="636">
        <f t="shared" si="89"/>
        <v>5</v>
      </c>
      <c r="GG8" s="637">
        <f t="shared" si="59"/>
        <v>5</v>
      </c>
      <c r="GH8" s="402" t="s">
        <v>370</v>
      </c>
      <c r="GI8" s="649">
        <f t="shared" si="60"/>
        <v>0</v>
      </c>
      <c r="GJ8" s="649">
        <f t="shared" si="61"/>
        <v>0</v>
      </c>
      <c r="GK8" s="649">
        <f t="shared" si="62"/>
        <v>0</v>
      </c>
      <c r="GL8" s="649">
        <f t="shared" si="63"/>
        <v>0</v>
      </c>
      <c r="GM8" s="649">
        <f t="shared" si="64"/>
        <v>0</v>
      </c>
      <c r="GN8" s="649">
        <f t="shared" si="65"/>
        <v>0</v>
      </c>
      <c r="GO8" s="649">
        <f t="shared" si="66"/>
        <v>0</v>
      </c>
      <c r="GP8" s="649">
        <f t="shared" si="67"/>
        <v>0</v>
      </c>
      <c r="GQ8" s="845">
        <f t="shared" si="90"/>
        <v>0</v>
      </c>
      <c r="GR8" s="616"/>
      <c r="GS8" s="605"/>
      <c r="GT8" s="15"/>
      <c r="GU8" s="628">
        <f t="shared" si="91"/>
        <v>5</v>
      </c>
      <c r="GV8" s="637">
        <f t="shared" si="68"/>
        <v>5</v>
      </c>
      <c r="GW8" s="402" t="s">
        <v>370</v>
      </c>
      <c r="GX8" s="635" t="s">
        <v>360</v>
      </c>
      <c r="GY8" s="290">
        <f t="shared" si="69"/>
        <v>0</v>
      </c>
      <c r="GZ8" s="633">
        <f t="shared" si="70"/>
        <v>0</v>
      </c>
      <c r="HA8" s="649">
        <f t="shared" si="92"/>
        <v>3149</v>
      </c>
      <c r="HB8" s="290">
        <f t="shared" si="71"/>
        <v>0</v>
      </c>
      <c r="HC8" s="656">
        <f t="shared" si="72"/>
        <v>0</v>
      </c>
      <c r="HD8" s="657"/>
      <c r="HE8" s="605"/>
      <c r="HF8" s="15"/>
      <c r="HG8" s="657"/>
      <c r="HH8" s="657"/>
      <c r="HI8" s="657"/>
      <c r="HJ8" s="657"/>
      <c r="HK8" s="657"/>
      <c r="HL8" s="657"/>
      <c r="HM8" s="657"/>
      <c r="HN8" s="605"/>
      <c r="HO8" s="15"/>
      <c r="HP8" s="636">
        <f t="shared" si="122"/>
        <v>5</v>
      </c>
      <c r="HQ8" s="660">
        <f t="shared" si="73"/>
        <v>5</v>
      </c>
      <c r="HR8" s="402" t="s">
        <v>370</v>
      </c>
      <c r="HS8" s="845">
        <f t="shared" si="93"/>
        <v>0</v>
      </c>
      <c r="HT8" s="661">
        <f t="shared" si="94"/>
        <v>3149</v>
      </c>
      <c r="HU8" s="661">
        <v>3149</v>
      </c>
      <c r="HV8" s="630">
        <f t="shared" si="95"/>
        <v>0</v>
      </c>
      <c r="HW8" s="661">
        <f t="shared" si="96"/>
        <v>0</v>
      </c>
      <c r="HX8" s="631">
        <v>10000</v>
      </c>
      <c r="HY8" s="15"/>
      <c r="HZ8" s="60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605"/>
      <c r="IN8" s="15"/>
      <c r="IO8" s="636">
        <v>5</v>
      </c>
      <c r="IP8" s="660">
        <v>5</v>
      </c>
      <c r="IQ8" s="402" t="s">
        <v>370</v>
      </c>
      <c r="IR8" s="667">
        <f t="shared" si="97"/>
        <v>0</v>
      </c>
      <c r="IS8" s="668">
        <f t="shared" si="97"/>
        <v>0</v>
      </c>
      <c r="IT8" s="669">
        <f t="shared" si="97"/>
        <v>3149</v>
      </c>
      <c r="IU8" s="633">
        <v>0</v>
      </c>
      <c r="IV8" s="633">
        <f t="shared" si="99"/>
        <v>0</v>
      </c>
      <c r="IW8" s="667">
        <f t="shared" si="100"/>
        <v>0</v>
      </c>
      <c r="IX8" s="667">
        <f t="shared" si="101"/>
        <v>0</v>
      </c>
      <c r="IY8" s="670">
        <f>IT8</f>
        <v>3149</v>
      </c>
      <c r="IZ8" s="670">
        <f>IY8</f>
        <v>3149</v>
      </c>
      <c r="JA8" s="667">
        <f t="shared" si="104"/>
        <v>0</v>
      </c>
      <c r="JB8" s="655">
        <f t="shared" si="105"/>
        <v>0</v>
      </c>
      <c r="JC8" s="15"/>
      <c r="JD8" s="605"/>
      <c r="JE8" s="15"/>
      <c r="JF8" s="636">
        <f t="shared" si="123"/>
        <v>5</v>
      </c>
      <c r="JG8" s="660">
        <f t="shared" si="74"/>
        <v>5</v>
      </c>
      <c r="JH8" s="402" t="s">
        <v>370</v>
      </c>
      <c r="JI8" s="845">
        <f t="shared" si="106"/>
        <v>0</v>
      </c>
      <c r="JJ8" s="661">
        <f t="shared" si="107"/>
        <v>3149</v>
      </c>
      <c r="JK8" s="661">
        <v>3149</v>
      </c>
      <c r="JL8" s="630">
        <f t="shared" si="125"/>
        <v>0</v>
      </c>
      <c r="JM8" s="661">
        <f t="shared" si="109"/>
        <v>0</v>
      </c>
      <c r="JN8" s="631">
        <v>10000</v>
      </c>
      <c r="JO8" s="15"/>
      <c r="JP8" s="15"/>
      <c r="JQ8" s="605"/>
      <c r="JR8" s="15"/>
      <c r="JS8" s="845">
        <v>0</v>
      </c>
      <c r="JT8" s="661">
        <v>3149</v>
      </c>
      <c r="JU8" s="850">
        <f t="shared" si="110"/>
        <v>0</v>
      </c>
      <c r="JV8" s="851">
        <f t="shared" si="111"/>
        <v>0</v>
      </c>
    </row>
    <row r="9" spans="1:287" ht="17.25" thickBot="1" x14ac:dyDescent="0.35">
      <c r="A9" s="247">
        <v>6</v>
      </c>
      <c r="B9" s="724" t="s">
        <v>49</v>
      </c>
      <c r="C9" s="844">
        <f>'ABDA 8 month Phase I'!LL27+'ABDA 8 month Phase I'!LN27</f>
        <v>3628316.6994483173</v>
      </c>
      <c r="D9" s="672">
        <f t="shared" si="0"/>
        <v>2.6434429236525239E-2</v>
      </c>
      <c r="E9" s="673">
        <v>0.16708322678587464</v>
      </c>
      <c r="F9" s="15"/>
      <c r="G9" s="605"/>
      <c r="H9" s="15"/>
      <c r="I9" s="247">
        <f t="shared" si="112"/>
        <v>6</v>
      </c>
      <c r="J9" s="674">
        <f t="shared" si="1"/>
        <v>6</v>
      </c>
      <c r="K9" s="15" t="s">
        <v>371</v>
      </c>
      <c r="L9" s="842">
        <v>9214203.2387652285</v>
      </c>
      <c r="M9" s="564">
        <f t="shared" si="2"/>
        <v>4.2431213615609616E-3</v>
      </c>
      <c r="N9" s="365">
        <v>1806.0345960572092</v>
      </c>
      <c r="O9" s="365">
        <f t="shared" si="75"/>
        <v>5101.8974159636491</v>
      </c>
      <c r="P9" s="564">
        <f t="shared" si="3"/>
        <v>3.0453965355132493E-3</v>
      </c>
      <c r="Q9" s="231" t="s">
        <v>355</v>
      </c>
      <c r="R9" s="15"/>
      <c r="S9" s="605"/>
      <c r="T9" s="15"/>
      <c r="U9" s="593">
        <f t="shared" si="113"/>
        <v>6</v>
      </c>
      <c r="V9" s="675">
        <f t="shared" si="4"/>
        <v>6</v>
      </c>
      <c r="W9" s="15" t="s">
        <v>371</v>
      </c>
      <c r="X9" s="270">
        <f t="shared" si="76"/>
        <v>681827.33423957997</v>
      </c>
      <c r="Y9" s="564">
        <f t="shared" si="5"/>
        <v>6.4279984337812868E-3</v>
      </c>
      <c r="Z9" s="15"/>
      <c r="AA9" s="605"/>
      <c r="AB9" s="15"/>
      <c r="AC9" s="593">
        <f t="shared" si="114"/>
        <v>6</v>
      </c>
      <c r="AD9" s="74">
        <v>6</v>
      </c>
      <c r="AE9" s="258" t="s">
        <v>371</v>
      </c>
      <c r="AF9" s="280">
        <v>6.16</v>
      </c>
      <c r="AG9" s="15"/>
      <c r="AH9" s="605"/>
      <c r="AI9" s="15"/>
      <c r="AJ9" s="15"/>
      <c r="AK9" s="15"/>
      <c r="AL9" s="15"/>
      <c r="AM9" s="15"/>
      <c r="AN9" s="605"/>
      <c r="AO9" s="15"/>
      <c r="AP9" s="593">
        <f t="shared" si="78"/>
        <v>6</v>
      </c>
      <c r="AQ9" s="678">
        <f t="shared" si="6"/>
        <v>6</v>
      </c>
      <c r="AR9" s="15" t="s">
        <v>371</v>
      </c>
      <c r="AS9" s="15">
        <f t="shared" si="7"/>
        <v>6.16</v>
      </c>
      <c r="AT9" s="845">
        <f t="shared" si="79"/>
        <v>9214203.2387652285</v>
      </c>
      <c r="AU9" s="679">
        <f t="shared" si="115"/>
        <v>15766.525541887169</v>
      </c>
      <c r="AV9" s="680">
        <f t="shared" si="8"/>
        <v>16727.758041596153</v>
      </c>
      <c r="AW9" s="681">
        <f t="shared" si="9"/>
        <v>25.610757435043677</v>
      </c>
      <c r="AX9" s="270">
        <f t="shared" si="124"/>
        <v>428410.55363542034</v>
      </c>
      <c r="AY9" s="564">
        <f t="shared" si="80"/>
        <v>8.3613008866721596E-3</v>
      </c>
      <c r="AZ9" s="682">
        <f t="shared" si="10"/>
        <v>4.6494580000000001</v>
      </c>
      <c r="BA9" s="15"/>
      <c r="BB9" s="605"/>
      <c r="BC9" s="15"/>
      <c r="BD9" s="15"/>
      <c r="BE9" s="15"/>
      <c r="BF9" s="15"/>
      <c r="BG9" s="15"/>
      <c r="BH9" s="15"/>
      <c r="BI9" s="605"/>
      <c r="BJ9" s="15"/>
      <c r="BK9" s="247">
        <f t="shared" si="116"/>
        <v>6</v>
      </c>
      <c r="BL9" s="231">
        <f t="shared" si="11"/>
        <v>6</v>
      </c>
      <c r="BM9" s="15" t="s">
        <v>371</v>
      </c>
      <c r="BN9" s="564">
        <f t="shared" si="81"/>
        <v>8.3613008866721596E-3</v>
      </c>
      <c r="BO9" s="270">
        <f t="shared" si="82"/>
        <v>97614.356455830479</v>
      </c>
      <c r="BP9" s="564">
        <f t="shared" si="83"/>
        <v>4.2431213615609616E-3</v>
      </c>
      <c r="BQ9" s="270">
        <f t="shared" si="84"/>
        <v>49536.497572163084</v>
      </c>
      <c r="BR9" s="685">
        <f t="shared" si="12"/>
        <v>147150.85402799357</v>
      </c>
      <c r="BS9" s="682">
        <f t="shared" si="13"/>
        <v>1.597</v>
      </c>
      <c r="BT9" s="15"/>
      <c r="BU9" s="605"/>
      <c r="BV9" s="15"/>
      <c r="BW9" s="330">
        <v>6</v>
      </c>
      <c r="BX9" s="728" t="s">
        <v>70</v>
      </c>
      <c r="BY9" s="734">
        <f>SUM(BY4:BY8)</f>
        <v>1.0000000000000018</v>
      </c>
      <c r="BZ9" s="735">
        <v>22476369.306504369</v>
      </c>
      <c r="CA9" s="736"/>
      <c r="CB9" s="736"/>
      <c r="CC9" s="735">
        <f>SUM(CC4:CC8)</f>
        <v>5337158.1364165405</v>
      </c>
      <c r="CD9" s="735">
        <f>SUM(CD4:CD8)</f>
        <v>17139211.170087866</v>
      </c>
      <c r="CE9" s="15"/>
      <c r="CF9" s="605"/>
      <c r="CG9" s="15"/>
      <c r="CH9" s="247">
        <f t="shared" si="117"/>
        <v>6</v>
      </c>
      <c r="CI9" s="74">
        <f t="shared" si="15"/>
        <v>6</v>
      </c>
      <c r="CJ9" s="15" t="s">
        <v>371</v>
      </c>
      <c r="CK9" s="254">
        <f t="shared" si="16"/>
        <v>4.2431213615609616E-3</v>
      </c>
      <c r="CL9" s="256">
        <f t="shared" si="17"/>
        <v>22646.209698657916</v>
      </c>
      <c r="CM9" s="254">
        <f t="shared" si="18"/>
        <v>3.0453965355132493E-3</v>
      </c>
      <c r="CN9" s="256">
        <f t="shared" si="19"/>
        <v>52195.694318815571</v>
      </c>
      <c r="CO9" s="256">
        <f t="shared" si="20"/>
        <v>74841.904017473484</v>
      </c>
      <c r="CP9" s="254">
        <f t="shared" si="21"/>
        <v>3.3298039819898793E-3</v>
      </c>
      <c r="CQ9" s="252">
        <f t="shared" si="22"/>
        <v>0.81224499999999999</v>
      </c>
      <c r="CR9" s="15"/>
      <c r="CS9" s="605"/>
      <c r="CT9" s="15"/>
      <c r="CU9" s="15"/>
      <c r="CV9" s="15"/>
      <c r="CW9" s="15"/>
      <c r="CX9" s="15"/>
      <c r="CY9" s="15"/>
      <c r="CZ9" s="15"/>
      <c r="DA9" s="15"/>
      <c r="DB9" s="15"/>
      <c r="DC9" s="548">
        <f>'ABDA 8 month Phase II'!C8</f>
        <v>5380406.0659817373</v>
      </c>
      <c r="DD9" s="15"/>
      <c r="DE9" s="605"/>
      <c r="DF9" s="15"/>
      <c r="DG9" s="593">
        <f t="shared" si="118"/>
        <v>6</v>
      </c>
      <c r="DH9" s="689">
        <f t="shared" si="24"/>
        <v>6</v>
      </c>
      <c r="DI9" s="15" t="s">
        <v>371</v>
      </c>
      <c r="DJ9" s="254">
        <f t="shared" si="25"/>
        <v>3.3298039819898793E-3</v>
      </c>
      <c r="DK9" s="256">
        <f t="shared" si="86"/>
        <v>194.37788127003731</v>
      </c>
      <c r="DL9" s="254">
        <f t="shared" si="26"/>
        <v>3.0453965355132493E-3</v>
      </c>
      <c r="DM9" s="256">
        <f t="shared" si="27"/>
        <v>6107.5535885719019</v>
      </c>
      <c r="DN9" s="254">
        <f t="shared" si="28"/>
        <v>4.2431213615609616E-3</v>
      </c>
      <c r="DO9" s="256">
        <f t="shared" si="29"/>
        <v>14072.42798260587</v>
      </c>
      <c r="DP9" s="256">
        <f t="shared" si="87"/>
        <v>20374.35945244781</v>
      </c>
      <c r="DQ9" s="254">
        <f t="shared" si="30"/>
        <v>3.7867698464744402E-3</v>
      </c>
      <c r="DR9" s="252">
        <f t="shared" si="31"/>
        <v>0.22111900000000001</v>
      </c>
      <c r="DS9" s="15"/>
      <c r="DT9" s="605"/>
      <c r="DU9" s="15"/>
      <c r="DV9" s="593">
        <f t="shared" si="119"/>
        <v>6</v>
      </c>
      <c r="DW9" s="689">
        <f t="shared" si="32"/>
        <v>6</v>
      </c>
      <c r="DX9" s="15" t="s">
        <v>371</v>
      </c>
      <c r="DY9" s="254">
        <f t="shared" si="33"/>
        <v>3.0453965355132493E-3</v>
      </c>
      <c r="DZ9" s="256">
        <f t="shared" si="34"/>
        <v>11049.663106244772</v>
      </c>
      <c r="EA9" s="252">
        <f t="shared" si="35"/>
        <v>0.11992</v>
      </c>
      <c r="EB9" s="15"/>
      <c r="EC9" s="605"/>
      <c r="ED9" s="15"/>
      <c r="EE9" s="15"/>
      <c r="EF9" s="15"/>
      <c r="EG9" s="15"/>
      <c r="EH9" s="15"/>
      <c r="EI9" s="23"/>
      <c r="EJ9" s="15"/>
      <c r="EK9" s="605"/>
      <c r="EL9" s="15"/>
      <c r="EM9" s="593">
        <f t="shared" si="120"/>
        <v>6</v>
      </c>
      <c r="EN9" s="689">
        <f t="shared" si="36"/>
        <v>6</v>
      </c>
      <c r="EO9" s="15" t="s">
        <v>371</v>
      </c>
      <c r="EP9" s="254">
        <f t="shared" si="37"/>
        <v>6.4279984337812868E-3</v>
      </c>
      <c r="EQ9" s="256">
        <f t="shared" si="38"/>
        <v>46091.301628232133</v>
      </c>
      <c r="ER9" s="254">
        <f t="shared" si="39"/>
        <v>3.3298039819898793E-3</v>
      </c>
      <c r="ES9" s="256">
        <f t="shared" si="40"/>
        <v>3936.3142733634904</v>
      </c>
      <c r="ET9" s="254">
        <f t="shared" si="41"/>
        <v>4.2431213615609616E-3</v>
      </c>
      <c r="EU9" s="256">
        <f t="shared" si="42"/>
        <v>12752.758709006164</v>
      </c>
      <c r="EV9" s="256">
        <f t="shared" si="43"/>
        <v>62780.374610601786</v>
      </c>
      <c r="EW9" s="254">
        <f t="shared" si="44"/>
        <v>5.5273870031467224E-3</v>
      </c>
      <c r="EX9" s="252">
        <f t="shared" si="45"/>
        <v>0.68134300000000003</v>
      </c>
      <c r="EY9" s="15"/>
      <c r="EZ9" s="605"/>
      <c r="FA9" s="15"/>
      <c r="FB9" s="15"/>
      <c r="FC9" s="15"/>
      <c r="FD9" s="15"/>
      <c r="FE9" s="15"/>
      <c r="FF9" s="605"/>
      <c r="FG9" s="15"/>
      <c r="FH9" s="593">
        <f t="shared" si="121"/>
        <v>6</v>
      </c>
      <c r="FI9" s="675">
        <f t="shared" si="46"/>
        <v>6</v>
      </c>
      <c r="FJ9" s="15" t="s">
        <v>371</v>
      </c>
      <c r="FK9" s="254">
        <f t="shared" si="47"/>
        <v>6.4279984337812868E-3</v>
      </c>
      <c r="FL9" s="256">
        <f t="shared" si="48"/>
        <v>127452.39530217605</v>
      </c>
      <c r="FM9" s="252">
        <f t="shared" si="49"/>
        <v>1.3832169999999999</v>
      </c>
      <c r="FN9" s="15"/>
      <c r="FO9" s="605"/>
      <c r="FP9" s="15"/>
      <c r="FQ9" s="247">
        <v>6</v>
      </c>
      <c r="FR9" s="675">
        <v>6</v>
      </c>
      <c r="FS9" s="15" t="s">
        <v>371</v>
      </c>
      <c r="FT9" s="256">
        <f t="shared" si="50"/>
        <v>428410.55363542034</v>
      </c>
      <c r="FU9" s="256">
        <f t="shared" si="51"/>
        <v>147150.85402799357</v>
      </c>
      <c r="FV9" s="256">
        <f t="shared" si="52"/>
        <v>74841.904017473484</v>
      </c>
      <c r="FW9" s="256">
        <f t="shared" si="53"/>
        <v>20374.35945244781</v>
      </c>
      <c r="FX9" s="256">
        <f t="shared" si="54"/>
        <v>11049.663106244772</v>
      </c>
      <c r="FY9" s="256">
        <f t="shared" si="55"/>
        <v>62780.374610601786</v>
      </c>
      <c r="FZ9" s="256">
        <f t="shared" si="56"/>
        <v>127452.39530217605</v>
      </c>
      <c r="GA9" s="256">
        <f t="shared" si="57"/>
        <v>872060.10415235779</v>
      </c>
      <c r="GB9" s="325">
        <f t="shared" si="58"/>
        <v>9.4643029999999992</v>
      </c>
      <c r="GC9" s="15"/>
      <c r="GD9" s="605"/>
      <c r="GE9" s="15"/>
      <c r="GF9" s="593">
        <f t="shared" si="89"/>
        <v>6</v>
      </c>
      <c r="GG9" s="675">
        <f t="shared" si="59"/>
        <v>6</v>
      </c>
      <c r="GH9" s="15" t="s">
        <v>371</v>
      </c>
      <c r="GI9" s="252">
        <f t="shared" si="60"/>
        <v>4.6494580000000001</v>
      </c>
      <c r="GJ9" s="252">
        <f t="shared" si="61"/>
        <v>1.597</v>
      </c>
      <c r="GK9" s="252">
        <f t="shared" si="62"/>
        <v>0.81224499999999999</v>
      </c>
      <c r="GL9" s="252">
        <f t="shared" si="63"/>
        <v>0.22111900000000001</v>
      </c>
      <c r="GM9" s="252">
        <f t="shared" si="64"/>
        <v>0.11992</v>
      </c>
      <c r="GN9" s="252">
        <f t="shared" si="65"/>
        <v>0.68134300000000003</v>
      </c>
      <c r="GO9" s="252">
        <f t="shared" si="66"/>
        <v>1.3832169999999999</v>
      </c>
      <c r="GP9" s="252">
        <f t="shared" si="67"/>
        <v>9.4643029999999992</v>
      </c>
      <c r="GQ9" s="845">
        <f t="shared" si="90"/>
        <v>9214203.2387652285</v>
      </c>
      <c r="GR9" s="616"/>
      <c r="GS9" s="605"/>
      <c r="GT9" s="15"/>
      <c r="GU9" s="247">
        <f t="shared" si="91"/>
        <v>6</v>
      </c>
      <c r="GV9" s="675">
        <f t="shared" si="68"/>
        <v>6</v>
      </c>
      <c r="GW9" s="15" t="s">
        <v>371</v>
      </c>
      <c r="GX9" s="231" t="s">
        <v>355</v>
      </c>
      <c r="GY9" s="270">
        <f t="shared" si="69"/>
        <v>872060.10415235779</v>
      </c>
      <c r="GZ9" s="365">
        <f t="shared" si="70"/>
        <v>9214203.2387652285</v>
      </c>
      <c r="HA9" s="252">
        <f t="shared" si="92"/>
        <v>9.4643029999999992</v>
      </c>
      <c r="HB9" s="256">
        <f t="shared" si="71"/>
        <v>872060.11355255451</v>
      </c>
      <c r="HC9" s="657">
        <f t="shared" si="72"/>
        <v>9.4001967227086425E-3</v>
      </c>
      <c r="HD9" s="657"/>
      <c r="HE9" s="605"/>
      <c r="HF9" s="15"/>
      <c r="HG9" s="657"/>
      <c r="HH9" s="657"/>
      <c r="HI9" s="657"/>
      <c r="HJ9" s="657"/>
      <c r="HK9" s="657"/>
      <c r="HL9" s="657"/>
      <c r="HM9" s="657"/>
      <c r="HN9" s="605"/>
      <c r="HO9" s="15"/>
      <c r="HP9" s="593">
        <f t="shared" si="122"/>
        <v>6</v>
      </c>
      <c r="HQ9" s="694">
        <f t="shared" si="73"/>
        <v>6</v>
      </c>
      <c r="HR9" s="15" t="s">
        <v>371</v>
      </c>
      <c r="HS9" s="845">
        <f t="shared" si="93"/>
        <v>9214203.2387652285</v>
      </c>
      <c r="HT9" s="695">
        <f t="shared" si="94"/>
        <v>9.4643029999999992</v>
      </c>
      <c r="HU9" s="695">
        <v>7.1595380000000004</v>
      </c>
      <c r="HV9" s="672">
        <f t="shared" si="95"/>
        <v>0.32191532470391238</v>
      </c>
      <c r="HW9" s="695">
        <f t="shared" si="96"/>
        <v>2.3047649999999988</v>
      </c>
      <c r="HX9" s="673">
        <v>10</v>
      </c>
      <c r="HY9" s="15"/>
      <c r="HZ9" s="60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605"/>
      <c r="IN9" s="15"/>
      <c r="IO9" s="593">
        <v>6</v>
      </c>
      <c r="IP9" s="694">
        <v>6</v>
      </c>
      <c r="IQ9" s="15" t="s">
        <v>371</v>
      </c>
      <c r="IR9" s="696">
        <f t="shared" si="97"/>
        <v>872060.10415235779</v>
      </c>
      <c r="IS9" s="697">
        <f t="shared" si="97"/>
        <v>9214203.2387652285</v>
      </c>
      <c r="IT9" s="698">
        <f t="shared" si="97"/>
        <v>9.4643029999999992</v>
      </c>
      <c r="IU9" s="365">
        <f t="shared" si="98"/>
        <v>1382148.5974269402</v>
      </c>
      <c r="IV9" s="365">
        <f t="shared" si="99"/>
        <v>7832054.6413382888</v>
      </c>
      <c r="IW9" s="696">
        <f t="shared" si="100"/>
        <v>20732.228961404104</v>
      </c>
      <c r="IX9" s="696">
        <f t="shared" si="101"/>
        <v>851327.87519095372</v>
      </c>
      <c r="IY9" s="556">
        <f t="shared" si="102"/>
        <v>9.239299949553077</v>
      </c>
      <c r="IZ9" s="699">
        <f t="shared" si="103"/>
        <v>10.739299949553077</v>
      </c>
      <c r="JA9" s="696">
        <f t="shared" si="104"/>
        <v>872060.1041523579</v>
      </c>
      <c r="JB9" s="700">
        <f t="shared" si="105"/>
        <v>0.22500305044692226</v>
      </c>
      <c r="JC9" s="15"/>
      <c r="JD9" s="605"/>
      <c r="JE9" s="15"/>
      <c r="JF9" s="593">
        <f t="shared" si="123"/>
        <v>6</v>
      </c>
      <c r="JG9" s="694">
        <f t="shared" si="74"/>
        <v>6</v>
      </c>
      <c r="JH9" s="15" t="s">
        <v>371</v>
      </c>
      <c r="JI9" s="845">
        <f t="shared" si="106"/>
        <v>9214203.2387652285</v>
      </c>
      <c r="JJ9" s="695">
        <f t="shared" si="107"/>
        <v>9.239299949553077</v>
      </c>
      <c r="JK9" s="695">
        <v>6.9249999999999998</v>
      </c>
      <c r="JL9" s="672">
        <f t="shared" si="125"/>
        <v>0.33419493856362137</v>
      </c>
      <c r="JM9" s="695">
        <f t="shared" si="109"/>
        <v>2.3142999495530772</v>
      </c>
      <c r="JN9" s="673">
        <v>10</v>
      </c>
      <c r="JO9" s="15"/>
      <c r="JP9" s="15"/>
      <c r="JQ9" s="605"/>
      <c r="JR9" s="15"/>
      <c r="JS9" s="845">
        <v>9216170</v>
      </c>
      <c r="JT9" s="695">
        <v>9.3134858239204483</v>
      </c>
      <c r="JU9" s="850">
        <f t="shared" si="110"/>
        <v>1966.7612347714603</v>
      </c>
      <c r="JV9" s="851">
        <f t="shared" si="111"/>
        <v>-7.4185874367371341E-2</v>
      </c>
    </row>
    <row r="10" spans="1:287" x14ac:dyDescent="0.3">
      <c r="A10" s="628">
        <v>7</v>
      </c>
      <c r="B10" s="629" t="s">
        <v>52</v>
      </c>
      <c r="C10" s="844">
        <f>'ABDA 8 month Phase I'!LR27</f>
        <v>11358056.632340223</v>
      </c>
      <c r="D10" s="630">
        <f t="shared" si="0"/>
        <v>8.2750148121771061E-2</v>
      </c>
      <c r="E10" s="631">
        <v>0.52303613751155165</v>
      </c>
      <c r="F10" s="15"/>
      <c r="G10" s="605"/>
      <c r="H10" s="15"/>
      <c r="I10" s="628">
        <f t="shared" si="112"/>
        <v>7</v>
      </c>
      <c r="J10" s="632">
        <f t="shared" si="1"/>
        <v>7</v>
      </c>
      <c r="K10" s="402" t="s">
        <v>372</v>
      </c>
      <c r="L10" s="842">
        <v>38306406.951946057</v>
      </c>
      <c r="M10" s="634">
        <f t="shared" si="2"/>
        <v>1.7640020456530656E-2</v>
      </c>
      <c r="N10" s="633">
        <v>931.02681572591689</v>
      </c>
      <c r="O10" s="633">
        <f t="shared" si="75"/>
        <v>41144.257399373346</v>
      </c>
      <c r="P10" s="634">
        <f t="shared" si="3"/>
        <v>2.4559603756095932E-2</v>
      </c>
      <c r="Q10" s="635" t="s">
        <v>355</v>
      </c>
      <c r="R10" s="15"/>
      <c r="S10" s="605"/>
      <c r="T10" s="15"/>
      <c r="U10" s="636">
        <f t="shared" si="113"/>
        <v>7</v>
      </c>
      <c r="V10" s="637">
        <f t="shared" si="4"/>
        <v>7</v>
      </c>
      <c r="W10" s="402" t="s">
        <v>372</v>
      </c>
      <c r="X10" s="290">
        <f t="shared" si="76"/>
        <v>2651668.1139779184</v>
      </c>
      <c r="Y10" s="634">
        <f t="shared" si="5"/>
        <v>2.499887820215874E-2</v>
      </c>
      <c r="Z10" s="15"/>
      <c r="AA10" s="605"/>
      <c r="AB10" s="15"/>
      <c r="AC10" s="636">
        <f t="shared" si="114"/>
        <v>7</v>
      </c>
      <c r="AD10" s="638">
        <v>7</v>
      </c>
      <c r="AE10" s="639" t="s">
        <v>372</v>
      </c>
      <c r="AF10" s="640">
        <v>4.88</v>
      </c>
      <c r="AG10" s="15"/>
      <c r="AH10" s="605"/>
      <c r="AI10" s="15"/>
      <c r="AJ10" s="15"/>
      <c r="AK10" s="15"/>
      <c r="AL10" s="15"/>
      <c r="AM10" s="15"/>
      <c r="AN10" s="605"/>
      <c r="AO10" s="15"/>
      <c r="AP10" s="636">
        <f t="shared" si="78"/>
        <v>7</v>
      </c>
      <c r="AQ10" s="645">
        <f t="shared" si="6"/>
        <v>7</v>
      </c>
      <c r="AR10" s="402" t="s">
        <v>372</v>
      </c>
      <c r="AS10" s="402">
        <f t="shared" si="7"/>
        <v>4.88</v>
      </c>
      <c r="AT10" s="845">
        <f t="shared" si="79"/>
        <v>38306406.951946057</v>
      </c>
      <c r="AU10" s="646">
        <f t="shared" si="115"/>
        <v>51926.46275708243</v>
      </c>
      <c r="AV10" s="647">
        <f t="shared" si="8"/>
        <v>55092.246078488926</v>
      </c>
      <c r="AW10" s="648">
        <f t="shared" si="9"/>
        <v>25.610757435043677</v>
      </c>
      <c r="AX10" s="290">
        <f t="shared" si="124"/>
        <v>1410954.1508679162</v>
      </c>
      <c r="AY10" s="634">
        <f t="shared" si="80"/>
        <v>2.7537632050832556E-2</v>
      </c>
      <c r="AZ10" s="649">
        <f t="shared" si="10"/>
        <v>3.6833369999999999</v>
      </c>
      <c r="BA10" s="15"/>
      <c r="BB10" s="605"/>
      <c r="BC10" s="15"/>
      <c r="BD10" s="15"/>
      <c r="BE10" s="15"/>
      <c r="BF10" s="15"/>
      <c r="BG10" s="15"/>
      <c r="BH10" s="15"/>
      <c r="BI10" s="605"/>
      <c r="BJ10" s="15"/>
      <c r="BK10" s="628">
        <f t="shared" si="116"/>
        <v>7</v>
      </c>
      <c r="BL10" s="635">
        <f t="shared" si="11"/>
        <v>7</v>
      </c>
      <c r="BM10" s="402" t="s">
        <v>372</v>
      </c>
      <c r="BN10" s="634">
        <f t="shared" si="81"/>
        <v>2.7537632050832556E-2</v>
      </c>
      <c r="BO10" s="290">
        <f t="shared" si="82"/>
        <v>321489.23563368333</v>
      </c>
      <c r="BP10" s="634">
        <f t="shared" si="83"/>
        <v>1.7640020456530656E-2</v>
      </c>
      <c r="BQ10" s="290">
        <f t="shared" si="84"/>
        <v>205939.15564940969</v>
      </c>
      <c r="BR10" s="650">
        <f t="shared" si="12"/>
        <v>527428.39128309302</v>
      </c>
      <c r="BS10" s="649">
        <f t="shared" si="13"/>
        <v>1.3768670000000001</v>
      </c>
      <c r="BT10" s="15"/>
      <c r="BU10" s="605"/>
      <c r="BV10" s="10"/>
      <c r="BW10" s="191"/>
      <c r="BX10" s="191"/>
      <c r="BY10" s="191"/>
      <c r="BZ10" s="191"/>
      <c r="CA10" s="191"/>
      <c r="CB10" s="191"/>
      <c r="CC10" s="191"/>
      <c r="CD10" s="191"/>
      <c r="CE10" s="15"/>
      <c r="CF10" s="605"/>
      <c r="CG10" s="15"/>
      <c r="CH10" s="628">
        <f t="shared" si="117"/>
        <v>7</v>
      </c>
      <c r="CI10" s="638">
        <f t="shared" si="15"/>
        <v>7</v>
      </c>
      <c r="CJ10" s="402" t="s">
        <v>372</v>
      </c>
      <c r="CK10" s="634">
        <f t="shared" si="16"/>
        <v>1.7640020456530656E-2</v>
      </c>
      <c r="CL10" s="290">
        <f t="shared" si="17"/>
        <v>94147.578706126806</v>
      </c>
      <c r="CM10" s="634">
        <f t="shared" si="18"/>
        <v>2.4559603756095932E-2</v>
      </c>
      <c r="CN10" s="290">
        <f t="shared" si="19"/>
        <v>420932.23502941133</v>
      </c>
      <c r="CO10" s="290">
        <f t="shared" si="20"/>
        <v>515079.81373553816</v>
      </c>
      <c r="CP10" s="634">
        <f t="shared" si="21"/>
        <v>2.2916504294422668E-2</v>
      </c>
      <c r="CQ10" s="649">
        <f t="shared" si="22"/>
        <v>1.3446309999999999</v>
      </c>
      <c r="CR10" s="15"/>
      <c r="CS10" s="605"/>
      <c r="CT10" s="15"/>
      <c r="CU10" s="15"/>
      <c r="CV10" s="15"/>
      <c r="CW10" s="15"/>
      <c r="CX10" s="15"/>
      <c r="CY10" s="15"/>
      <c r="CZ10" s="15"/>
      <c r="DA10" s="15"/>
      <c r="DB10" s="15"/>
      <c r="DC10" s="27"/>
      <c r="DD10" s="10"/>
      <c r="DE10" s="605"/>
      <c r="DF10" s="15"/>
      <c r="DG10" s="636">
        <f t="shared" si="118"/>
        <v>7</v>
      </c>
      <c r="DH10" s="654">
        <f t="shared" si="24"/>
        <v>7</v>
      </c>
      <c r="DI10" s="402" t="s">
        <v>372</v>
      </c>
      <c r="DJ10" s="634">
        <f t="shared" si="25"/>
        <v>2.2916504294422668E-2</v>
      </c>
      <c r="DK10" s="290">
        <f t="shared" si="86"/>
        <v>1337.7548873623541</v>
      </c>
      <c r="DL10" s="634">
        <f t="shared" si="26"/>
        <v>2.4559603756095932E-2</v>
      </c>
      <c r="DM10" s="290">
        <f t="shared" si="27"/>
        <v>49254.37272462382</v>
      </c>
      <c r="DN10" s="634">
        <f t="shared" si="28"/>
        <v>1.7640020456530656E-2</v>
      </c>
      <c r="DO10" s="290">
        <f t="shared" si="29"/>
        <v>58503.610039308442</v>
      </c>
      <c r="DP10" s="290">
        <f t="shared" si="87"/>
        <v>109095.73765129462</v>
      </c>
      <c r="DQ10" s="634">
        <f t="shared" si="30"/>
        <v>2.0276487743381585E-2</v>
      </c>
      <c r="DR10" s="649">
        <f t="shared" si="31"/>
        <v>0.284798</v>
      </c>
      <c r="DS10" s="15"/>
      <c r="DT10" s="605"/>
      <c r="DU10" s="15"/>
      <c r="DV10" s="636">
        <f t="shared" si="119"/>
        <v>7</v>
      </c>
      <c r="DW10" s="654">
        <f t="shared" si="32"/>
        <v>7</v>
      </c>
      <c r="DX10" s="402" t="s">
        <v>372</v>
      </c>
      <c r="DY10" s="634">
        <f t="shared" si="33"/>
        <v>2.4559603756095932E-2</v>
      </c>
      <c r="DZ10" s="290">
        <f t="shared" si="34"/>
        <v>89110.020440076492</v>
      </c>
      <c r="EA10" s="649">
        <f t="shared" si="35"/>
        <v>0.232624</v>
      </c>
      <c r="EB10" s="15"/>
      <c r="EC10" s="605"/>
      <c r="ED10" s="15"/>
      <c r="EE10" s="15"/>
      <c r="EF10" s="15"/>
      <c r="EG10" s="23"/>
      <c r="EH10" s="23"/>
      <c r="EI10" s="23"/>
      <c r="EJ10" s="15"/>
      <c r="EK10" s="605"/>
      <c r="EL10" s="15"/>
      <c r="EM10" s="636">
        <f t="shared" si="120"/>
        <v>7</v>
      </c>
      <c r="EN10" s="654">
        <f t="shared" si="36"/>
        <v>7</v>
      </c>
      <c r="EO10" s="402" t="s">
        <v>372</v>
      </c>
      <c r="EP10" s="634">
        <f t="shared" si="37"/>
        <v>2.499887820215874E-2</v>
      </c>
      <c r="EQ10" s="290">
        <f t="shared" si="38"/>
        <v>179251.88493011708</v>
      </c>
      <c r="ER10" s="634">
        <f t="shared" si="39"/>
        <v>2.2916504294422668E-2</v>
      </c>
      <c r="ES10" s="290">
        <f t="shared" si="40"/>
        <v>27090.652614279275</v>
      </c>
      <c r="ET10" s="634">
        <f t="shared" si="41"/>
        <v>1.7640020456530656E-2</v>
      </c>
      <c r="EU10" s="290">
        <f t="shared" si="42"/>
        <v>53017.320348647823</v>
      </c>
      <c r="EV10" s="290">
        <f t="shared" si="43"/>
        <v>259359.85789304419</v>
      </c>
      <c r="EW10" s="634">
        <f t="shared" si="44"/>
        <v>2.2834879794009746E-2</v>
      </c>
      <c r="EX10" s="649">
        <f t="shared" si="45"/>
        <v>0.67706699999999997</v>
      </c>
      <c r="EY10" s="15"/>
      <c r="EZ10" s="605"/>
      <c r="FA10" s="15"/>
      <c r="FB10" s="15"/>
      <c r="FC10" s="15"/>
      <c r="FD10" s="15"/>
      <c r="FE10" s="15"/>
      <c r="FF10" s="605"/>
      <c r="FG10" s="15"/>
      <c r="FH10" s="636">
        <f t="shared" si="121"/>
        <v>7</v>
      </c>
      <c r="FI10" s="637">
        <f t="shared" si="46"/>
        <v>7</v>
      </c>
      <c r="FJ10" s="402" t="s">
        <v>372</v>
      </c>
      <c r="FK10" s="634">
        <f t="shared" si="47"/>
        <v>2.499887820215874E-2</v>
      </c>
      <c r="FL10" s="290">
        <f t="shared" si="48"/>
        <v>495670.14359992876</v>
      </c>
      <c r="FM10" s="649">
        <f t="shared" si="49"/>
        <v>1.2939609999999999</v>
      </c>
      <c r="FN10" s="15"/>
      <c r="FO10" s="605"/>
      <c r="FP10" s="15"/>
      <c r="FQ10" s="628">
        <v>7</v>
      </c>
      <c r="FR10" s="637">
        <v>7</v>
      </c>
      <c r="FS10" s="402" t="s">
        <v>372</v>
      </c>
      <c r="FT10" s="290">
        <f t="shared" si="50"/>
        <v>1410954.1508679162</v>
      </c>
      <c r="FU10" s="290">
        <f t="shared" si="51"/>
        <v>527428.39128309302</v>
      </c>
      <c r="FV10" s="290">
        <f t="shared" si="52"/>
        <v>515079.81373553816</v>
      </c>
      <c r="FW10" s="290">
        <f t="shared" si="53"/>
        <v>109095.73765129462</v>
      </c>
      <c r="FX10" s="290">
        <f t="shared" si="54"/>
        <v>89110.020440076492</v>
      </c>
      <c r="FY10" s="290">
        <f t="shared" si="55"/>
        <v>259359.85789304419</v>
      </c>
      <c r="FZ10" s="290">
        <f t="shared" si="56"/>
        <v>495670.14359992876</v>
      </c>
      <c r="GA10" s="290">
        <f t="shared" si="57"/>
        <v>3406698.1154708914</v>
      </c>
      <c r="GB10" s="655">
        <f t="shared" si="58"/>
        <v>8.8932850000000006</v>
      </c>
      <c r="GC10" s="15"/>
      <c r="GD10" s="605"/>
      <c r="GE10" s="15"/>
      <c r="GF10" s="636">
        <f t="shared" si="89"/>
        <v>7</v>
      </c>
      <c r="GG10" s="637">
        <f t="shared" si="59"/>
        <v>7</v>
      </c>
      <c r="GH10" s="402" t="s">
        <v>372</v>
      </c>
      <c r="GI10" s="649">
        <f t="shared" si="60"/>
        <v>3.6833369999999999</v>
      </c>
      <c r="GJ10" s="649">
        <f t="shared" si="61"/>
        <v>1.3768670000000001</v>
      </c>
      <c r="GK10" s="649">
        <f t="shared" si="62"/>
        <v>1.3446309999999999</v>
      </c>
      <c r="GL10" s="649">
        <f t="shared" si="63"/>
        <v>0.284798</v>
      </c>
      <c r="GM10" s="649">
        <f t="shared" si="64"/>
        <v>0.232624</v>
      </c>
      <c r="GN10" s="649">
        <f t="shared" si="65"/>
        <v>0.67706699999999997</v>
      </c>
      <c r="GO10" s="649">
        <f t="shared" si="66"/>
        <v>1.2939609999999999</v>
      </c>
      <c r="GP10" s="649">
        <f t="shared" si="67"/>
        <v>8.8932850000000006</v>
      </c>
      <c r="GQ10" s="845">
        <f t="shared" si="90"/>
        <v>38306406.951946057</v>
      </c>
      <c r="GR10" s="616"/>
      <c r="GS10" s="605"/>
      <c r="GT10" s="15"/>
      <c r="GU10" s="628">
        <f t="shared" si="91"/>
        <v>7</v>
      </c>
      <c r="GV10" s="637">
        <f t="shared" si="68"/>
        <v>7</v>
      </c>
      <c r="GW10" s="402" t="s">
        <v>372</v>
      </c>
      <c r="GX10" s="635" t="s">
        <v>355</v>
      </c>
      <c r="GY10" s="290">
        <f t="shared" si="69"/>
        <v>3406698.1154708914</v>
      </c>
      <c r="GZ10" s="633">
        <f t="shared" si="70"/>
        <v>38306406.951946057</v>
      </c>
      <c r="HA10" s="649">
        <f t="shared" si="92"/>
        <v>8.8932850000000006</v>
      </c>
      <c r="HB10" s="290">
        <f t="shared" si="71"/>
        <v>3406697.9434963763</v>
      </c>
      <c r="HC10" s="656">
        <f t="shared" si="72"/>
        <v>-0.17197451507672668</v>
      </c>
      <c r="HD10" s="657"/>
      <c r="HE10" s="605"/>
      <c r="HF10" s="15"/>
      <c r="HG10" s="657"/>
      <c r="HH10" s="657"/>
      <c r="HI10" s="657"/>
      <c r="HJ10" s="657"/>
      <c r="HK10" s="657"/>
      <c r="HL10" s="657"/>
      <c r="HM10" s="657"/>
      <c r="HN10" s="605"/>
      <c r="HO10" s="15"/>
      <c r="HP10" s="636">
        <f t="shared" si="122"/>
        <v>7</v>
      </c>
      <c r="HQ10" s="660">
        <f t="shared" si="73"/>
        <v>7</v>
      </c>
      <c r="HR10" s="402" t="s">
        <v>372</v>
      </c>
      <c r="HS10" s="845">
        <f t="shared" si="93"/>
        <v>38306406.951946057</v>
      </c>
      <c r="HT10" s="661">
        <f t="shared" si="94"/>
        <v>8.8932850000000006</v>
      </c>
      <c r="HU10" s="661">
        <v>6.8000780000000001</v>
      </c>
      <c r="HV10" s="630">
        <f t="shared" si="95"/>
        <v>0.30782102793526778</v>
      </c>
      <c r="HW10" s="661">
        <f t="shared" si="96"/>
        <v>2.0932070000000005</v>
      </c>
      <c r="HX10" s="631">
        <v>10</v>
      </c>
      <c r="HY10" s="15"/>
      <c r="HZ10" s="60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605"/>
      <c r="IN10" s="15"/>
      <c r="IO10" s="636">
        <v>7</v>
      </c>
      <c r="IP10" s="660">
        <v>7</v>
      </c>
      <c r="IQ10" s="402" t="s">
        <v>372</v>
      </c>
      <c r="IR10" s="667">
        <f t="shared" si="97"/>
        <v>3406698.1154708914</v>
      </c>
      <c r="IS10" s="668">
        <f t="shared" si="97"/>
        <v>38306406.951946057</v>
      </c>
      <c r="IT10" s="669">
        <f t="shared" si="97"/>
        <v>8.8932850000000006</v>
      </c>
      <c r="IU10" s="633">
        <f t="shared" si="98"/>
        <v>5746036.3385899086</v>
      </c>
      <c r="IV10" s="633">
        <f t="shared" si="99"/>
        <v>32560370.613356151</v>
      </c>
      <c r="IW10" s="667">
        <f t="shared" si="100"/>
        <v>86190.54507884862</v>
      </c>
      <c r="IX10" s="667">
        <f t="shared" si="101"/>
        <v>3320507.5703920429</v>
      </c>
      <c r="IY10" s="670">
        <f t="shared" si="102"/>
        <v>8.6682825005161508</v>
      </c>
      <c r="IZ10" s="670">
        <f t="shared" si="103"/>
        <v>10.168282500516151</v>
      </c>
      <c r="JA10" s="667">
        <f t="shared" si="104"/>
        <v>3406698.1154708909</v>
      </c>
      <c r="JB10" s="655">
        <f t="shared" si="105"/>
        <v>0.22500249948384976</v>
      </c>
      <c r="JC10" s="15"/>
      <c r="JD10" s="605"/>
      <c r="JE10" s="15"/>
      <c r="JF10" s="636">
        <f t="shared" si="123"/>
        <v>7</v>
      </c>
      <c r="JG10" s="660">
        <f t="shared" si="74"/>
        <v>7</v>
      </c>
      <c r="JH10" s="402" t="s">
        <v>372</v>
      </c>
      <c r="JI10" s="845">
        <f t="shared" si="106"/>
        <v>38306406.951946057</v>
      </c>
      <c r="JJ10" s="661">
        <f t="shared" si="107"/>
        <v>8.6682825005161508</v>
      </c>
      <c r="JK10" s="661">
        <v>6.5659999999999998</v>
      </c>
      <c r="JL10" s="630">
        <f t="shared" si="125"/>
        <v>0.32017704850992246</v>
      </c>
      <c r="JM10" s="661">
        <f t="shared" si="109"/>
        <v>2.102282500516151</v>
      </c>
      <c r="JN10" s="631">
        <v>10</v>
      </c>
      <c r="JO10" s="15"/>
      <c r="JP10" s="15"/>
      <c r="JQ10" s="605"/>
      <c r="JR10" s="15"/>
      <c r="JS10" s="845">
        <v>37911152</v>
      </c>
      <c r="JT10" s="661">
        <v>8.7496676436524652</v>
      </c>
      <c r="JU10" s="850">
        <f t="shared" si="110"/>
        <v>-395254.95194605738</v>
      </c>
      <c r="JV10" s="851">
        <f t="shared" si="111"/>
        <v>-8.1385143136314397E-2</v>
      </c>
    </row>
    <row r="11" spans="1:287" x14ac:dyDescent="0.3">
      <c r="A11" s="247">
        <v>8</v>
      </c>
      <c r="B11" s="671" t="s">
        <v>248</v>
      </c>
      <c r="C11" s="844">
        <f>'ABDA 8 month Phase I'!MN13</f>
        <v>20413939.926346004</v>
      </c>
      <c r="D11" s="672">
        <f t="shared" si="0"/>
        <v>0.14872760431957913</v>
      </c>
      <c r="E11" s="673">
        <v>0.93527262115082876</v>
      </c>
      <c r="F11" s="15"/>
      <c r="G11" s="605"/>
      <c r="H11" s="15"/>
      <c r="I11" s="247">
        <f t="shared" si="112"/>
        <v>8</v>
      </c>
      <c r="J11" s="674">
        <f t="shared" si="1"/>
        <v>8</v>
      </c>
      <c r="K11" s="15" t="s">
        <v>373</v>
      </c>
      <c r="L11" s="842">
        <v>27484591.362342749</v>
      </c>
      <c r="M11" s="564">
        <f t="shared" si="2"/>
        <v>1.265659696246926E-2</v>
      </c>
      <c r="N11" s="365">
        <v>379.4089440386652</v>
      </c>
      <c r="O11" s="365">
        <f t="shared" si="75"/>
        <v>72440.546787800078</v>
      </c>
      <c r="P11" s="564">
        <f t="shared" si="3"/>
        <v>4.3240812629428936E-2</v>
      </c>
      <c r="Q11" s="231" t="s">
        <v>355</v>
      </c>
      <c r="R11" s="15"/>
      <c r="S11" s="605"/>
      <c r="T11" s="15"/>
      <c r="U11" s="593">
        <f t="shared" si="113"/>
        <v>8</v>
      </c>
      <c r="V11" s="675">
        <f t="shared" si="4"/>
        <v>8</v>
      </c>
      <c r="W11" s="15" t="s">
        <v>373</v>
      </c>
      <c r="X11" s="270">
        <f t="shared" si="76"/>
        <v>3592597.0315050976</v>
      </c>
      <c r="Y11" s="564">
        <f t="shared" si="5"/>
        <v>3.3869583884426076E-2</v>
      </c>
      <c r="Z11" s="15"/>
      <c r="AA11" s="605"/>
      <c r="AB11" s="15"/>
      <c r="AC11" s="593">
        <f t="shared" si="114"/>
        <v>8</v>
      </c>
      <c r="AD11" s="74">
        <v>8</v>
      </c>
      <c r="AE11" s="258" t="s">
        <v>373</v>
      </c>
      <c r="AF11" s="280">
        <v>9.2200000000000006</v>
      </c>
      <c r="AG11" s="15"/>
      <c r="AH11" s="605"/>
      <c r="AI11" s="15"/>
      <c r="AJ11" s="15"/>
      <c r="AK11" s="15"/>
      <c r="AL11" s="15"/>
      <c r="AM11" s="15"/>
      <c r="AN11" s="605"/>
      <c r="AO11" s="15"/>
      <c r="AP11" s="593">
        <f t="shared" si="78"/>
        <v>8</v>
      </c>
      <c r="AQ11" s="678">
        <f t="shared" si="6"/>
        <v>8</v>
      </c>
      <c r="AR11" s="15" t="s">
        <v>373</v>
      </c>
      <c r="AS11" s="15">
        <f t="shared" si="7"/>
        <v>9.2200000000000006</v>
      </c>
      <c r="AT11" s="845">
        <f t="shared" si="79"/>
        <v>27484591.362342749</v>
      </c>
      <c r="AU11" s="679">
        <f t="shared" si="115"/>
        <v>70391.092322444485</v>
      </c>
      <c r="AV11" s="680">
        <f t="shared" si="8"/>
        <v>74682.602550908588</v>
      </c>
      <c r="AW11" s="681">
        <f t="shared" si="9"/>
        <v>25.610757435043677</v>
      </c>
      <c r="AX11" s="270">
        <f t="shared" si="124"/>
        <v>1912678.018549094</v>
      </c>
      <c r="AY11" s="564">
        <f t="shared" si="80"/>
        <v>3.7329790960337943E-2</v>
      </c>
      <c r="AZ11" s="682">
        <f t="shared" si="10"/>
        <v>6.9590920000000001</v>
      </c>
      <c r="BA11" s="15"/>
      <c r="BB11" s="605"/>
      <c r="BC11" s="15"/>
      <c r="BD11" s="15"/>
      <c r="BE11" s="15"/>
      <c r="BF11" s="15"/>
      <c r="BG11" s="15"/>
      <c r="BH11" s="15"/>
      <c r="BI11" s="605"/>
      <c r="BJ11" s="15"/>
      <c r="BK11" s="247">
        <f t="shared" si="116"/>
        <v>8</v>
      </c>
      <c r="BL11" s="231">
        <f t="shared" si="11"/>
        <v>8</v>
      </c>
      <c r="BM11" s="15" t="s">
        <v>373</v>
      </c>
      <c r="BN11" s="564">
        <f t="shared" si="81"/>
        <v>3.7329790960337943E-2</v>
      </c>
      <c r="BO11" s="270">
        <f t="shared" si="82"/>
        <v>435808.20384450565</v>
      </c>
      <c r="BP11" s="564">
        <f t="shared" si="83"/>
        <v>1.265659696246926E-2</v>
      </c>
      <c r="BQ11" s="270">
        <f t="shared" si="84"/>
        <v>147759.9699086989</v>
      </c>
      <c r="BR11" s="685">
        <f t="shared" si="12"/>
        <v>583568.17375320452</v>
      </c>
      <c r="BS11" s="682">
        <f t="shared" si="13"/>
        <v>2.123256</v>
      </c>
      <c r="BT11" s="15"/>
      <c r="BU11" s="605"/>
      <c r="BV11" s="10"/>
      <c r="BW11" s="191"/>
      <c r="BX11" s="191"/>
      <c r="BY11" s="191"/>
      <c r="BZ11" s="191"/>
      <c r="CA11" s="191"/>
      <c r="CB11" s="191"/>
      <c r="CC11" s="191"/>
      <c r="CD11" s="191"/>
      <c r="CE11" s="15"/>
      <c r="CF11" s="605"/>
      <c r="CG11" s="15"/>
      <c r="CH11" s="247">
        <f t="shared" si="117"/>
        <v>8</v>
      </c>
      <c r="CI11" s="74">
        <f t="shared" si="15"/>
        <v>8</v>
      </c>
      <c r="CJ11" s="15" t="s">
        <v>373</v>
      </c>
      <c r="CK11" s="254">
        <f t="shared" si="16"/>
        <v>1.265659696246926E-2</v>
      </c>
      <c r="CL11" s="256">
        <f t="shared" si="17"/>
        <v>67550.259457587686</v>
      </c>
      <c r="CM11" s="254">
        <f t="shared" si="18"/>
        <v>4.3240812629428936E-2</v>
      </c>
      <c r="CN11" s="256">
        <f t="shared" si="19"/>
        <v>741113.4188219849</v>
      </c>
      <c r="CO11" s="256">
        <f t="shared" si="20"/>
        <v>808663.67827957263</v>
      </c>
      <c r="CP11" s="254">
        <f t="shared" si="21"/>
        <v>3.5978394341721127E-2</v>
      </c>
      <c r="CQ11" s="252">
        <f t="shared" si="22"/>
        <v>2.9422440000000001</v>
      </c>
      <c r="CR11" s="15"/>
      <c r="CS11" s="605"/>
      <c r="CT11" s="15"/>
      <c r="CU11" s="15"/>
      <c r="CV11" s="15"/>
      <c r="CW11" s="15"/>
      <c r="CX11" s="15"/>
      <c r="CY11" s="15"/>
      <c r="CZ11" s="15"/>
      <c r="DA11" s="15"/>
      <c r="DB11" s="15" t="s">
        <v>439</v>
      </c>
      <c r="DC11" s="848">
        <v>5407933.3588502686</v>
      </c>
      <c r="DD11" s="10"/>
      <c r="DE11" s="605"/>
      <c r="DF11" s="15"/>
      <c r="DG11" s="593">
        <f t="shared" si="118"/>
        <v>8</v>
      </c>
      <c r="DH11" s="689">
        <f t="shared" si="24"/>
        <v>8</v>
      </c>
      <c r="DI11" s="15" t="s">
        <v>373</v>
      </c>
      <c r="DJ11" s="254">
        <f t="shared" si="25"/>
        <v>3.5978394341721127E-2</v>
      </c>
      <c r="DK11" s="256">
        <f t="shared" si="86"/>
        <v>2100.2449698142345</v>
      </c>
      <c r="DL11" s="254">
        <f t="shared" si="26"/>
        <v>4.3240812629428936E-2</v>
      </c>
      <c r="DM11" s="256">
        <f t="shared" si="27"/>
        <v>86719.603594454442</v>
      </c>
      <c r="DN11" s="254">
        <f t="shared" si="28"/>
        <v>1.265659696246926E-2</v>
      </c>
      <c r="DO11" s="256">
        <f t="shared" si="29"/>
        <v>41975.949797885114</v>
      </c>
      <c r="DP11" s="256">
        <f t="shared" si="87"/>
        <v>130795.79836215379</v>
      </c>
      <c r="DQ11" s="254">
        <f t="shared" si="30"/>
        <v>2.4309651866078641E-2</v>
      </c>
      <c r="DR11" s="252">
        <f t="shared" si="31"/>
        <v>0.47588799999999998</v>
      </c>
      <c r="DS11" s="15"/>
      <c r="DT11" s="605"/>
      <c r="DU11" s="15"/>
      <c r="DV11" s="593">
        <f t="shared" si="119"/>
        <v>8</v>
      </c>
      <c r="DW11" s="689">
        <f t="shared" si="32"/>
        <v>8</v>
      </c>
      <c r="DX11" s="15" t="s">
        <v>373</v>
      </c>
      <c r="DY11" s="254">
        <f t="shared" si="33"/>
        <v>4.3240812629428936E-2</v>
      </c>
      <c r="DZ11" s="256">
        <f t="shared" si="34"/>
        <v>156891.36256107272</v>
      </c>
      <c r="EA11" s="252">
        <f t="shared" si="35"/>
        <v>0.57083399999999995</v>
      </c>
      <c r="EB11" s="15"/>
      <c r="EC11" s="605"/>
      <c r="ED11" s="15"/>
      <c r="EE11" s="15"/>
      <c r="EF11" s="15"/>
      <c r="EG11" s="23"/>
      <c r="EH11" s="23"/>
      <c r="EI11" s="15"/>
      <c r="EJ11" s="15"/>
      <c r="EK11" s="605"/>
      <c r="EL11" s="15"/>
      <c r="EM11" s="593">
        <f t="shared" si="120"/>
        <v>8</v>
      </c>
      <c r="EN11" s="689">
        <f t="shared" si="36"/>
        <v>8</v>
      </c>
      <c r="EO11" s="15" t="s">
        <v>373</v>
      </c>
      <c r="EP11" s="254">
        <f t="shared" si="37"/>
        <v>3.3869583884426076E-2</v>
      </c>
      <c r="EQ11" s="256">
        <f t="shared" si="38"/>
        <v>242858.36764298577</v>
      </c>
      <c r="ER11" s="254">
        <f t="shared" si="39"/>
        <v>3.5978394341721127E-2</v>
      </c>
      <c r="ES11" s="256">
        <f t="shared" si="40"/>
        <v>42531.712961489146</v>
      </c>
      <c r="ET11" s="254">
        <f t="shared" si="41"/>
        <v>1.265659696246926E-2</v>
      </c>
      <c r="EU11" s="256">
        <f t="shared" si="42"/>
        <v>38039.573555853349</v>
      </c>
      <c r="EV11" s="256">
        <f t="shared" si="43"/>
        <v>323429.65416032827</v>
      </c>
      <c r="EW11" s="254">
        <f t="shared" si="44"/>
        <v>2.8475791645501642E-2</v>
      </c>
      <c r="EX11" s="252">
        <f t="shared" si="45"/>
        <v>1.1767669999999999</v>
      </c>
      <c r="EY11" s="15"/>
      <c r="EZ11" s="605"/>
      <c r="FA11" s="15"/>
      <c r="FB11" s="15"/>
      <c r="FC11" s="15"/>
      <c r="FD11" s="15"/>
      <c r="FE11" s="15"/>
      <c r="FF11" s="605"/>
      <c r="FG11" s="15"/>
      <c r="FH11" s="593">
        <f t="shared" si="121"/>
        <v>8</v>
      </c>
      <c r="FI11" s="675">
        <f t="shared" si="46"/>
        <v>8</v>
      </c>
      <c r="FJ11" s="15" t="s">
        <v>373</v>
      </c>
      <c r="FK11" s="254">
        <f t="shared" si="47"/>
        <v>3.3869583884426076E-2</v>
      </c>
      <c r="FL11" s="256">
        <f t="shared" si="48"/>
        <v>671555.79430014559</v>
      </c>
      <c r="FM11" s="252">
        <f t="shared" si="49"/>
        <v>2.44339</v>
      </c>
      <c r="FN11" s="15"/>
      <c r="FO11" s="605"/>
      <c r="FP11" s="15"/>
      <c r="FQ11" s="247">
        <v>8</v>
      </c>
      <c r="FR11" s="675">
        <v>8</v>
      </c>
      <c r="FS11" s="15" t="s">
        <v>373</v>
      </c>
      <c r="FT11" s="256">
        <f t="shared" si="50"/>
        <v>1912678.018549094</v>
      </c>
      <c r="FU11" s="256">
        <f t="shared" si="51"/>
        <v>583568.17375320452</v>
      </c>
      <c r="FV11" s="256">
        <f t="shared" si="52"/>
        <v>808663.67827957263</v>
      </c>
      <c r="FW11" s="256">
        <f t="shared" si="53"/>
        <v>130795.79836215379</v>
      </c>
      <c r="FX11" s="256">
        <f t="shared" si="54"/>
        <v>156891.36256107272</v>
      </c>
      <c r="FY11" s="256">
        <f t="shared" si="55"/>
        <v>323429.65416032827</v>
      </c>
      <c r="FZ11" s="256">
        <f t="shared" si="56"/>
        <v>671555.79430014559</v>
      </c>
      <c r="GA11" s="256">
        <f t="shared" si="57"/>
        <v>4587582.4799655713</v>
      </c>
      <c r="GB11" s="325">
        <f t="shared" si="58"/>
        <v>16.691471</v>
      </c>
      <c r="GC11" s="15"/>
      <c r="GD11" s="605"/>
      <c r="GE11" s="15"/>
      <c r="GF11" s="593">
        <f t="shared" si="89"/>
        <v>8</v>
      </c>
      <c r="GG11" s="675">
        <f t="shared" si="59"/>
        <v>8</v>
      </c>
      <c r="GH11" s="15" t="s">
        <v>373</v>
      </c>
      <c r="GI11" s="252">
        <f t="shared" si="60"/>
        <v>6.9590920000000001</v>
      </c>
      <c r="GJ11" s="252">
        <f t="shared" si="61"/>
        <v>2.123256</v>
      </c>
      <c r="GK11" s="252">
        <f t="shared" si="62"/>
        <v>2.9422440000000001</v>
      </c>
      <c r="GL11" s="252">
        <f t="shared" si="63"/>
        <v>0.47588799999999998</v>
      </c>
      <c r="GM11" s="252">
        <f t="shared" si="64"/>
        <v>0.57083399999999995</v>
      </c>
      <c r="GN11" s="252">
        <f t="shared" si="65"/>
        <v>1.1767669999999999</v>
      </c>
      <c r="GO11" s="252">
        <f t="shared" si="66"/>
        <v>2.44339</v>
      </c>
      <c r="GP11" s="252">
        <f t="shared" si="67"/>
        <v>16.691471</v>
      </c>
      <c r="GQ11" s="845">
        <f t="shared" si="90"/>
        <v>27484591.362342749</v>
      </c>
      <c r="GR11" s="616"/>
      <c r="GS11" s="605"/>
      <c r="GT11" s="15"/>
      <c r="GU11" s="247">
        <f t="shared" si="91"/>
        <v>8</v>
      </c>
      <c r="GV11" s="675">
        <f t="shared" si="68"/>
        <v>8</v>
      </c>
      <c r="GW11" s="15" t="s">
        <v>373</v>
      </c>
      <c r="GX11" s="231" t="s">
        <v>355</v>
      </c>
      <c r="GY11" s="270">
        <f t="shared" si="69"/>
        <v>4587582.4799655713</v>
      </c>
      <c r="GZ11" s="365">
        <f t="shared" si="70"/>
        <v>27484591.362342749</v>
      </c>
      <c r="HA11" s="252">
        <f t="shared" si="92"/>
        <v>16.691471</v>
      </c>
      <c r="HB11" s="256">
        <f t="shared" si="71"/>
        <v>4587582.5967139443</v>
      </c>
      <c r="HC11" s="657">
        <f t="shared" si="72"/>
        <v>0.11674837302416563</v>
      </c>
      <c r="HD11" s="657"/>
      <c r="HE11" s="605"/>
      <c r="HF11" s="15"/>
      <c r="HG11" s="657"/>
      <c r="HH11" s="657"/>
      <c r="HI11" s="657"/>
      <c r="HJ11" s="657"/>
      <c r="HK11" s="657"/>
      <c r="HL11" s="657"/>
      <c r="HM11" s="657"/>
      <c r="HN11" s="605"/>
      <c r="HO11" s="15"/>
      <c r="HP11" s="593">
        <f t="shared" si="122"/>
        <v>8</v>
      </c>
      <c r="HQ11" s="694">
        <f t="shared" si="73"/>
        <v>8</v>
      </c>
      <c r="HR11" s="15" t="s">
        <v>373</v>
      </c>
      <c r="HS11" s="845">
        <f t="shared" si="93"/>
        <v>27484591.362342749</v>
      </c>
      <c r="HT11" s="695">
        <f t="shared" si="94"/>
        <v>16.691471</v>
      </c>
      <c r="HU11" s="695">
        <v>12.854448</v>
      </c>
      <c r="HV11" s="672">
        <f t="shared" si="95"/>
        <v>0.29849768733748827</v>
      </c>
      <c r="HW11" s="695">
        <f t="shared" si="96"/>
        <v>3.8370230000000003</v>
      </c>
      <c r="HX11" s="673">
        <v>25</v>
      </c>
      <c r="HY11" s="15"/>
      <c r="HZ11" s="60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605"/>
      <c r="IN11" s="15"/>
      <c r="IO11" s="593">
        <v>8</v>
      </c>
      <c r="IP11" s="694">
        <v>8</v>
      </c>
      <c r="IQ11" s="15" t="s">
        <v>373</v>
      </c>
      <c r="IR11" s="696">
        <f t="shared" si="97"/>
        <v>4587582.4799655713</v>
      </c>
      <c r="IS11" s="697">
        <f t="shared" si="97"/>
        <v>27484591.362342749</v>
      </c>
      <c r="IT11" s="698">
        <f t="shared" si="97"/>
        <v>16.691471</v>
      </c>
      <c r="IU11" s="365">
        <f t="shared" si="98"/>
        <v>4122742.7285840143</v>
      </c>
      <c r="IV11" s="365">
        <f t="shared" si="99"/>
        <v>23361848.633758735</v>
      </c>
      <c r="IW11" s="696">
        <f t="shared" si="100"/>
        <v>61841.140928760215</v>
      </c>
      <c r="IX11" s="696">
        <f t="shared" si="101"/>
        <v>4525741.3390368111</v>
      </c>
      <c r="IY11" s="556">
        <f t="shared" si="102"/>
        <v>16.466467626794081</v>
      </c>
      <c r="IZ11" s="699">
        <f t="shared" si="103"/>
        <v>17.966467626794081</v>
      </c>
      <c r="JA11" s="696">
        <f t="shared" si="104"/>
        <v>4587582.4799655713</v>
      </c>
      <c r="JB11" s="700">
        <f t="shared" si="105"/>
        <v>0.22500337320591868</v>
      </c>
      <c r="JC11" s="15"/>
      <c r="JD11" s="605"/>
      <c r="JE11" s="15"/>
      <c r="JF11" s="593">
        <f t="shared" si="123"/>
        <v>8</v>
      </c>
      <c r="JG11" s="694">
        <f t="shared" si="74"/>
        <v>8</v>
      </c>
      <c r="JH11" s="15" t="s">
        <v>373</v>
      </c>
      <c r="JI11" s="845">
        <f t="shared" si="106"/>
        <v>27484591.362342749</v>
      </c>
      <c r="JJ11" s="695">
        <f t="shared" si="107"/>
        <v>16.466467626794081</v>
      </c>
      <c r="JK11" s="695">
        <v>12.62</v>
      </c>
      <c r="JL11" s="672">
        <f t="shared" si="125"/>
        <v>0.30479141258273246</v>
      </c>
      <c r="JM11" s="695">
        <f t="shared" si="109"/>
        <v>3.8464676267940821</v>
      </c>
      <c r="JN11" s="673">
        <v>25</v>
      </c>
      <c r="JO11" s="15"/>
      <c r="JP11" s="15"/>
      <c r="JQ11" s="605"/>
      <c r="JR11" s="15"/>
      <c r="JS11" s="845">
        <v>27440757</v>
      </c>
      <c r="JT11" s="695">
        <v>16.625226006380579</v>
      </c>
      <c r="JU11" s="850">
        <f t="shared" si="110"/>
        <v>-43834.362342748791</v>
      </c>
      <c r="JV11" s="851">
        <f t="shared" si="111"/>
        <v>-0.15875837958649797</v>
      </c>
    </row>
    <row r="12" spans="1:287" x14ac:dyDescent="0.3">
      <c r="A12" s="628">
        <v>9</v>
      </c>
      <c r="B12" s="629" t="s">
        <v>359</v>
      </c>
      <c r="C12" s="844">
        <f>-'ABDA 8 month Phase I'!MT10</f>
        <v>-586244.47571070585</v>
      </c>
      <c r="D12" s="630">
        <f t="shared" si="0"/>
        <v>-4.2711371118278633E-3</v>
      </c>
      <c r="E12" s="631">
        <v>-2.6945094002049627E-2</v>
      </c>
      <c r="F12" s="15"/>
      <c r="G12" s="605"/>
      <c r="H12" s="15"/>
      <c r="I12" s="628">
        <f t="shared" si="112"/>
        <v>9</v>
      </c>
      <c r="J12" s="632">
        <f t="shared" si="1"/>
        <v>9</v>
      </c>
      <c r="K12" s="402" t="s">
        <v>374</v>
      </c>
      <c r="L12" s="842">
        <v>131007471.7414581</v>
      </c>
      <c r="M12" s="634">
        <f t="shared" si="2"/>
        <v>6.0328667326505277E-2</v>
      </c>
      <c r="N12" s="633">
        <v>902.52604491914121</v>
      </c>
      <c r="O12" s="633">
        <f t="shared" si="75"/>
        <v>145156.44449152189</v>
      </c>
      <c r="P12" s="634">
        <f t="shared" si="3"/>
        <v>8.664598621264237E-2</v>
      </c>
      <c r="Q12" s="635" t="s">
        <v>355</v>
      </c>
      <c r="R12" s="15"/>
      <c r="S12" s="605"/>
      <c r="T12" s="15"/>
      <c r="U12" s="636">
        <f t="shared" si="113"/>
        <v>9</v>
      </c>
      <c r="V12" s="637">
        <f t="shared" si="4"/>
        <v>9</v>
      </c>
      <c r="W12" s="402" t="s">
        <v>374</v>
      </c>
      <c r="X12" s="290">
        <f t="shared" si="76"/>
        <v>10319040.083405826</v>
      </c>
      <c r="Y12" s="634">
        <f t="shared" si="5"/>
        <v>9.7283828563774932E-2</v>
      </c>
      <c r="Z12" s="15"/>
      <c r="AA12" s="605"/>
      <c r="AB12" s="15"/>
      <c r="AC12" s="636">
        <f t="shared" si="114"/>
        <v>9</v>
      </c>
      <c r="AD12" s="638">
        <v>9</v>
      </c>
      <c r="AE12" s="639" t="s">
        <v>374</v>
      </c>
      <c r="AF12" s="640">
        <v>5.86</v>
      </c>
      <c r="AG12" s="15"/>
      <c r="AH12" s="605"/>
      <c r="AI12" s="15"/>
      <c r="AJ12" s="15"/>
      <c r="AK12" s="15"/>
      <c r="AL12" s="15"/>
      <c r="AM12" s="15"/>
      <c r="AN12" s="605"/>
      <c r="AO12" s="15"/>
      <c r="AP12" s="636">
        <f t="shared" si="78"/>
        <v>9</v>
      </c>
      <c r="AQ12" s="645">
        <f t="shared" si="6"/>
        <v>9</v>
      </c>
      <c r="AR12" s="402" t="s">
        <v>374</v>
      </c>
      <c r="AS12" s="402">
        <f t="shared" si="7"/>
        <v>5.86</v>
      </c>
      <c r="AT12" s="845">
        <f t="shared" si="79"/>
        <v>131007471.7414581</v>
      </c>
      <c r="AU12" s="646">
        <f t="shared" si="115"/>
        <v>213251.05122359571</v>
      </c>
      <c r="AV12" s="647">
        <f>AU12*$AL$5/$AU$28</f>
        <v>226252.25687849044</v>
      </c>
      <c r="AW12" s="648">
        <f t="shared" si="9"/>
        <v>25.610757435043677</v>
      </c>
      <c r="AX12" s="290">
        <f t="shared" si="124"/>
        <v>5794491.6700462112</v>
      </c>
      <c r="AY12" s="634">
        <f t="shared" si="80"/>
        <v>0.11309125773732129</v>
      </c>
      <c r="AZ12" s="649">
        <f t="shared" si="10"/>
        <v>4.4230239999999998</v>
      </c>
      <c r="BA12" s="15"/>
      <c r="BB12" s="605"/>
      <c r="BC12" s="15"/>
      <c r="BD12" s="15"/>
      <c r="BE12" s="15"/>
      <c r="BF12" s="15"/>
      <c r="BG12" s="15"/>
      <c r="BH12" s="15"/>
      <c r="BI12" s="605"/>
      <c r="BJ12" s="15"/>
      <c r="BK12" s="628">
        <f t="shared" si="116"/>
        <v>9</v>
      </c>
      <c r="BL12" s="635">
        <f t="shared" si="11"/>
        <v>9</v>
      </c>
      <c r="BM12" s="402" t="s">
        <v>374</v>
      </c>
      <c r="BN12" s="634">
        <f t="shared" si="81"/>
        <v>0.11309125773732129</v>
      </c>
      <c r="BO12" s="290">
        <f t="shared" si="82"/>
        <v>1320288.612314583</v>
      </c>
      <c r="BP12" s="634">
        <f t="shared" si="83"/>
        <v>6.0328667326505277E-2</v>
      </c>
      <c r="BQ12" s="290">
        <f t="shared" si="84"/>
        <v>704309.54665219923</v>
      </c>
      <c r="BR12" s="650">
        <f t="shared" si="12"/>
        <v>2024598.1589667823</v>
      </c>
      <c r="BS12" s="649">
        <f t="shared" si="13"/>
        <v>1.545407</v>
      </c>
      <c r="BT12" s="15"/>
      <c r="BU12" s="605"/>
      <c r="BV12" s="10"/>
      <c r="BW12" s="191"/>
      <c r="BX12" s="191"/>
      <c r="BY12" s="191"/>
      <c r="BZ12" s="191"/>
      <c r="CA12" s="191"/>
      <c r="CB12" s="191"/>
      <c r="CC12" s="191"/>
      <c r="CD12" s="191"/>
      <c r="CE12" s="15"/>
      <c r="CF12" s="605"/>
      <c r="CG12" s="15"/>
      <c r="CH12" s="628">
        <f t="shared" si="117"/>
        <v>9</v>
      </c>
      <c r="CI12" s="638">
        <f t="shared" si="15"/>
        <v>9</v>
      </c>
      <c r="CJ12" s="402" t="s">
        <v>374</v>
      </c>
      <c r="CK12" s="634">
        <f t="shared" si="16"/>
        <v>6.0328667326505277E-2</v>
      </c>
      <c r="CL12" s="290">
        <f t="shared" si="17"/>
        <v>321983.63768082432</v>
      </c>
      <c r="CM12" s="634">
        <f t="shared" si="18"/>
        <v>8.664598621264237E-2</v>
      </c>
      <c r="CN12" s="290">
        <f t="shared" si="19"/>
        <v>1485043.8547389994</v>
      </c>
      <c r="CO12" s="290">
        <f t="shared" si="20"/>
        <v>1807027.4924198238</v>
      </c>
      <c r="CP12" s="634">
        <f t="shared" si="21"/>
        <v>8.039676994882311E-2</v>
      </c>
      <c r="CQ12" s="649">
        <f t="shared" si="22"/>
        <v>1.379332</v>
      </c>
      <c r="CR12" s="15"/>
      <c r="CS12" s="605"/>
      <c r="CT12" s="15"/>
      <c r="CU12" s="15"/>
      <c r="CV12" s="15"/>
      <c r="CW12" s="15"/>
      <c r="CX12" s="15"/>
      <c r="CY12" s="15"/>
      <c r="CZ12" s="15"/>
      <c r="DA12" s="15"/>
      <c r="DB12" s="15"/>
      <c r="DC12" s="849">
        <v>0.74548408940150812</v>
      </c>
      <c r="DD12" s="10"/>
      <c r="DE12" s="605"/>
      <c r="DF12" s="15"/>
      <c r="DG12" s="636">
        <f t="shared" si="118"/>
        <v>9</v>
      </c>
      <c r="DH12" s="654">
        <f t="shared" si="24"/>
        <v>9</v>
      </c>
      <c r="DI12" s="402" t="s">
        <v>374</v>
      </c>
      <c r="DJ12" s="634">
        <f t="shared" si="25"/>
        <v>8.039676994882311E-2</v>
      </c>
      <c r="DK12" s="290">
        <f t="shared" si="86"/>
        <v>4693.1753004475631</v>
      </c>
      <c r="DL12" s="634">
        <f t="shared" si="26"/>
        <v>8.664598621264237E-2</v>
      </c>
      <c r="DM12" s="290">
        <f t="shared" si="27"/>
        <v>173768.83366657823</v>
      </c>
      <c r="DN12" s="634">
        <f t="shared" si="28"/>
        <v>6.0328667326505277E-2</v>
      </c>
      <c r="DO12" s="290">
        <f t="shared" si="29"/>
        <v>200081.67429048353</v>
      </c>
      <c r="DP12" s="290">
        <f t="shared" si="87"/>
        <v>378543.68325750931</v>
      </c>
      <c r="DQ12" s="634">
        <f t="shared" si="30"/>
        <v>7.0355969162048407E-2</v>
      </c>
      <c r="DR12" s="649">
        <f t="shared" si="31"/>
        <v>0.28894799999999998</v>
      </c>
      <c r="DS12" s="15"/>
      <c r="DT12" s="605"/>
      <c r="DU12" s="15"/>
      <c r="DV12" s="636">
        <f t="shared" si="119"/>
        <v>9</v>
      </c>
      <c r="DW12" s="654">
        <f t="shared" si="32"/>
        <v>9</v>
      </c>
      <c r="DX12" s="402" t="s">
        <v>374</v>
      </c>
      <c r="DY12" s="634">
        <f t="shared" si="33"/>
        <v>8.664598621264237E-2</v>
      </c>
      <c r="DZ12" s="290">
        <f t="shared" si="34"/>
        <v>314379.07871549897</v>
      </c>
      <c r="EA12" s="649">
        <f t="shared" si="35"/>
        <v>0.23996999999999999</v>
      </c>
      <c r="EB12" s="15"/>
      <c r="EC12" s="605"/>
      <c r="ED12" s="15"/>
      <c r="EE12" s="15"/>
      <c r="EF12" s="15"/>
      <c r="EG12" s="15"/>
      <c r="EH12" s="15"/>
      <c r="EI12" s="15"/>
      <c r="EJ12" s="15"/>
      <c r="EK12" s="605"/>
      <c r="EL12" s="15"/>
      <c r="EM12" s="636">
        <f t="shared" si="120"/>
        <v>9</v>
      </c>
      <c r="EN12" s="654">
        <f t="shared" si="36"/>
        <v>9</v>
      </c>
      <c r="EO12" s="402" t="s">
        <v>374</v>
      </c>
      <c r="EP12" s="634">
        <f t="shared" si="37"/>
        <v>9.7283828563774932E-2</v>
      </c>
      <c r="EQ12" s="290">
        <f t="shared" si="38"/>
        <v>697563.68674851826</v>
      </c>
      <c r="ER12" s="634">
        <f t="shared" si="39"/>
        <v>8.039676994882311E-2</v>
      </c>
      <c r="ES12" s="290">
        <f t="shared" si="40"/>
        <v>95040.715547692322</v>
      </c>
      <c r="ET12" s="634">
        <f t="shared" si="41"/>
        <v>6.0328667326505277E-2</v>
      </c>
      <c r="EU12" s="290">
        <f t="shared" si="42"/>
        <v>181318.62657065137</v>
      </c>
      <c r="EV12" s="290">
        <f t="shared" si="43"/>
        <v>973923.02886686195</v>
      </c>
      <c r="EW12" s="634">
        <f t="shared" si="44"/>
        <v>8.5747329881572701E-2</v>
      </c>
      <c r="EX12" s="649">
        <f t="shared" si="45"/>
        <v>0.74341000000000002</v>
      </c>
      <c r="EY12" s="15"/>
      <c r="EZ12" s="605"/>
      <c r="FA12" s="15"/>
      <c r="FB12" s="15"/>
      <c r="FC12" s="15"/>
      <c r="FD12" s="15"/>
      <c r="FE12" s="15"/>
      <c r="FF12" s="605"/>
      <c r="FG12" s="15"/>
      <c r="FH12" s="636">
        <f t="shared" si="121"/>
        <v>9</v>
      </c>
      <c r="FI12" s="637">
        <f t="shared" si="46"/>
        <v>9</v>
      </c>
      <c r="FJ12" s="402" t="s">
        <v>374</v>
      </c>
      <c r="FK12" s="634">
        <f t="shared" si="47"/>
        <v>9.7283828563774932E-2</v>
      </c>
      <c r="FL12" s="290">
        <f t="shared" si="48"/>
        <v>1928914.1250343446</v>
      </c>
      <c r="FM12" s="649">
        <f t="shared" si="49"/>
        <v>1.47237</v>
      </c>
      <c r="FN12" s="15"/>
      <c r="FO12" s="605"/>
      <c r="FP12" s="15"/>
      <c r="FQ12" s="628">
        <v>9</v>
      </c>
      <c r="FR12" s="637">
        <v>9</v>
      </c>
      <c r="FS12" s="402" t="s">
        <v>374</v>
      </c>
      <c r="FT12" s="290">
        <f t="shared" si="50"/>
        <v>5794491.6700462112</v>
      </c>
      <c r="FU12" s="290">
        <f t="shared" si="51"/>
        <v>2024598.1589667823</v>
      </c>
      <c r="FV12" s="290">
        <f t="shared" si="52"/>
        <v>1807027.4924198238</v>
      </c>
      <c r="FW12" s="290">
        <f t="shared" si="53"/>
        <v>378543.68325750931</v>
      </c>
      <c r="FX12" s="290">
        <f t="shared" si="54"/>
        <v>314379.07871549897</v>
      </c>
      <c r="FY12" s="290">
        <f t="shared" si="55"/>
        <v>973923.02886686195</v>
      </c>
      <c r="FZ12" s="290">
        <f t="shared" si="56"/>
        <v>1928914.1250343446</v>
      </c>
      <c r="GA12" s="290">
        <f t="shared" si="57"/>
        <v>13221877.237307033</v>
      </c>
      <c r="GB12" s="655">
        <f t="shared" si="58"/>
        <v>10.092460000000001</v>
      </c>
      <c r="GC12" s="15"/>
      <c r="GD12" s="605"/>
      <c r="GE12" s="15"/>
      <c r="GF12" s="636">
        <f t="shared" si="89"/>
        <v>9</v>
      </c>
      <c r="GG12" s="637">
        <f t="shared" si="59"/>
        <v>9</v>
      </c>
      <c r="GH12" s="402" t="s">
        <v>374</v>
      </c>
      <c r="GI12" s="649">
        <f t="shared" si="60"/>
        <v>4.4230239999999998</v>
      </c>
      <c r="GJ12" s="649">
        <f t="shared" si="61"/>
        <v>1.545407</v>
      </c>
      <c r="GK12" s="649">
        <f t="shared" si="62"/>
        <v>1.379332</v>
      </c>
      <c r="GL12" s="649">
        <f t="shared" si="63"/>
        <v>0.28894799999999998</v>
      </c>
      <c r="GM12" s="649">
        <f t="shared" si="64"/>
        <v>0.23996999999999999</v>
      </c>
      <c r="GN12" s="649">
        <f t="shared" si="65"/>
        <v>0.74341000000000002</v>
      </c>
      <c r="GO12" s="649">
        <f t="shared" si="66"/>
        <v>1.47237</v>
      </c>
      <c r="GP12" s="649">
        <f t="shared" si="67"/>
        <v>10.092460000000001</v>
      </c>
      <c r="GQ12" s="845">
        <f t="shared" si="90"/>
        <v>131007471.7414581</v>
      </c>
      <c r="GR12" s="616"/>
      <c r="GS12" s="605"/>
      <c r="GT12" s="15"/>
      <c r="GU12" s="628">
        <f t="shared" si="91"/>
        <v>9</v>
      </c>
      <c r="GV12" s="637">
        <f t="shared" si="68"/>
        <v>9</v>
      </c>
      <c r="GW12" s="402" t="s">
        <v>374</v>
      </c>
      <c r="GX12" s="635" t="s">
        <v>355</v>
      </c>
      <c r="GY12" s="290">
        <f t="shared" si="69"/>
        <v>13221877.237307033</v>
      </c>
      <c r="GZ12" s="633">
        <f t="shared" si="70"/>
        <v>131007471.7414581</v>
      </c>
      <c r="HA12" s="649">
        <f t="shared" si="92"/>
        <v>10.092460000000001</v>
      </c>
      <c r="HB12" s="290">
        <f t="shared" si="71"/>
        <v>13221876.682517963</v>
      </c>
      <c r="HC12" s="656">
        <f t="shared" si="72"/>
        <v>-0.55478907003998756</v>
      </c>
      <c r="HD12" s="657"/>
      <c r="HE12" s="605"/>
      <c r="HF12" s="15"/>
      <c r="HG12" s="657"/>
      <c r="HH12" s="657"/>
      <c r="HI12" s="657"/>
      <c r="HJ12" s="657"/>
      <c r="HK12" s="657"/>
      <c r="HL12" s="657"/>
      <c r="HM12" s="657"/>
      <c r="HN12" s="605"/>
      <c r="HO12" s="15"/>
      <c r="HP12" s="636">
        <f t="shared" si="122"/>
        <v>9</v>
      </c>
      <c r="HQ12" s="660">
        <f t="shared" si="73"/>
        <v>9</v>
      </c>
      <c r="HR12" s="402" t="s">
        <v>374</v>
      </c>
      <c r="HS12" s="845">
        <f t="shared" si="93"/>
        <v>131007471.7414581</v>
      </c>
      <c r="HT12" s="661">
        <f t="shared" si="94"/>
        <v>10.092460000000001</v>
      </c>
      <c r="HU12" s="661">
        <v>7.6846059999999996</v>
      </c>
      <c r="HV12" s="630">
        <f t="shared" si="95"/>
        <v>0.31333473700538472</v>
      </c>
      <c r="HW12" s="661">
        <f t="shared" si="96"/>
        <v>2.4078540000000013</v>
      </c>
      <c r="HX12" s="631">
        <v>10</v>
      </c>
      <c r="HY12" s="15"/>
      <c r="HZ12" s="60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605"/>
      <c r="IN12" s="15"/>
      <c r="IO12" s="636">
        <v>9</v>
      </c>
      <c r="IP12" s="660">
        <v>9</v>
      </c>
      <c r="IQ12" s="402" t="s">
        <v>374</v>
      </c>
      <c r="IR12" s="667">
        <f t="shared" si="97"/>
        <v>13221877.237307033</v>
      </c>
      <c r="IS12" s="668">
        <f t="shared" si="97"/>
        <v>131007471.7414581</v>
      </c>
      <c r="IT12" s="669">
        <f t="shared" si="97"/>
        <v>10.092460000000001</v>
      </c>
      <c r="IU12" s="633">
        <f t="shared" si="98"/>
        <v>19651378.271982938</v>
      </c>
      <c r="IV12" s="633">
        <f t="shared" si="99"/>
        <v>111356093.46947517</v>
      </c>
      <c r="IW12" s="667">
        <f t="shared" si="100"/>
        <v>294770.67407974409</v>
      </c>
      <c r="IX12" s="667">
        <f t="shared" si="101"/>
        <v>12927106.563227288</v>
      </c>
      <c r="IY12" s="670">
        <f t="shared" si="102"/>
        <v>9.8674574750505837</v>
      </c>
      <c r="IZ12" s="670">
        <f t="shared" si="103"/>
        <v>11.367457475050584</v>
      </c>
      <c r="JA12" s="667">
        <f t="shared" si="104"/>
        <v>13221877.237307034</v>
      </c>
      <c r="JB12" s="655">
        <f t="shared" si="105"/>
        <v>0.22500252494941719</v>
      </c>
      <c r="JC12" s="15"/>
      <c r="JD12" s="605"/>
      <c r="JE12" s="15"/>
      <c r="JF12" s="636">
        <f t="shared" si="123"/>
        <v>9</v>
      </c>
      <c r="JG12" s="660">
        <f t="shared" si="74"/>
        <v>9</v>
      </c>
      <c r="JH12" s="402" t="s">
        <v>374</v>
      </c>
      <c r="JI12" s="845">
        <f t="shared" si="106"/>
        <v>131007471.7414581</v>
      </c>
      <c r="JJ12" s="661">
        <f t="shared" si="107"/>
        <v>9.8674574750505837</v>
      </c>
      <c r="JK12" s="661">
        <v>7.4509999999999996</v>
      </c>
      <c r="JL12" s="630">
        <f t="shared" si="125"/>
        <v>0.324313176090536</v>
      </c>
      <c r="JM12" s="661">
        <f t="shared" si="109"/>
        <v>2.4164574750505841</v>
      </c>
      <c r="JN12" s="631">
        <v>10</v>
      </c>
      <c r="JO12" s="15"/>
      <c r="JP12" s="15"/>
      <c r="JQ12" s="605"/>
      <c r="JR12" s="15"/>
      <c r="JS12" s="845">
        <v>122468268</v>
      </c>
      <c r="JT12" s="661">
        <v>9.9565611030222403</v>
      </c>
      <c r="JU12" s="850">
        <f t="shared" si="110"/>
        <v>-8539203.7414581031</v>
      </c>
      <c r="JV12" s="851">
        <f t="shared" si="111"/>
        <v>-8.9103627971656607E-2</v>
      </c>
    </row>
    <row r="13" spans="1:287" x14ac:dyDescent="0.3">
      <c r="A13" s="737">
        <v>10</v>
      </c>
      <c r="B13" s="738" t="s">
        <v>297</v>
      </c>
      <c r="C13" s="739">
        <f>SUM(C4:C12)</f>
        <v>137257236.27257153</v>
      </c>
      <c r="D13" s="740">
        <f>SUM(D4:D12)</f>
        <v>1.0000000000000002</v>
      </c>
      <c r="E13" s="741">
        <f>SUM(E4:E12)</f>
        <v>6.3051918333155097</v>
      </c>
      <c r="F13" s="15"/>
      <c r="G13" s="605"/>
      <c r="H13" s="15"/>
      <c r="I13" s="247">
        <f t="shared" si="112"/>
        <v>10</v>
      </c>
      <c r="J13" s="674">
        <f t="shared" si="1"/>
        <v>10</v>
      </c>
      <c r="K13" s="15" t="s">
        <v>375</v>
      </c>
      <c r="L13" s="842">
        <v>5465566.8509394135</v>
      </c>
      <c r="M13" s="564">
        <f t="shared" si="2"/>
        <v>2.5168821283095854E-3</v>
      </c>
      <c r="N13" s="365">
        <v>370.39055179593959</v>
      </c>
      <c r="O13" s="365">
        <f t="shared" si="75"/>
        <v>14756.22643298573</v>
      </c>
      <c r="P13" s="564">
        <f t="shared" si="3"/>
        <v>8.8082054954011172E-3</v>
      </c>
      <c r="Q13" s="231" t="s">
        <v>355</v>
      </c>
      <c r="R13" s="15"/>
      <c r="S13" s="605"/>
      <c r="T13" s="15"/>
      <c r="U13" s="593">
        <f t="shared" si="113"/>
        <v>10</v>
      </c>
      <c r="V13" s="675">
        <f t="shared" si="4"/>
        <v>10</v>
      </c>
      <c r="W13" s="15" t="s">
        <v>375</v>
      </c>
      <c r="X13" s="270">
        <f t="shared" si="76"/>
        <v>852921.87106934306</v>
      </c>
      <c r="Y13" s="564">
        <f t="shared" si="5"/>
        <v>8.0410100564332569E-3</v>
      </c>
      <c r="Z13" s="15"/>
      <c r="AA13" s="605"/>
      <c r="AB13" s="15"/>
      <c r="AC13" s="593">
        <f t="shared" si="114"/>
        <v>10</v>
      </c>
      <c r="AD13" s="74">
        <v>10</v>
      </c>
      <c r="AE13" s="258" t="s">
        <v>375</v>
      </c>
      <c r="AF13" s="280">
        <v>11.86</v>
      </c>
      <c r="AG13" s="15"/>
      <c r="AH13" s="605"/>
      <c r="AI13" s="15"/>
      <c r="AJ13" s="15"/>
      <c r="AK13" s="15"/>
      <c r="AL13" s="15"/>
      <c r="AM13" s="15"/>
      <c r="AN13" s="605"/>
      <c r="AO13" s="15"/>
      <c r="AP13" s="593">
        <f t="shared" si="78"/>
        <v>10</v>
      </c>
      <c r="AQ13" s="678">
        <f t="shared" si="6"/>
        <v>10</v>
      </c>
      <c r="AR13" s="15" t="s">
        <v>375</v>
      </c>
      <c r="AS13" s="15">
        <f t="shared" si="7"/>
        <v>11.86</v>
      </c>
      <c r="AT13" s="845">
        <f t="shared" si="79"/>
        <v>5465566.8509394135</v>
      </c>
      <c r="AU13" s="679">
        <f t="shared" si="115"/>
        <v>18006.006347817067</v>
      </c>
      <c r="AV13" s="680">
        <f t="shared" si="8"/>
        <v>19103.772526263023</v>
      </c>
      <c r="AW13" s="681">
        <f t="shared" si="9"/>
        <v>25.610757435043677</v>
      </c>
      <c r="AX13" s="270">
        <f t="shared" si="124"/>
        <v>489262.08426437381</v>
      </c>
      <c r="AY13" s="564">
        <f t="shared" si="80"/>
        <v>9.5489419302590937E-3</v>
      </c>
      <c r="AZ13" s="682">
        <f t="shared" si="10"/>
        <v>8.9517170000000004</v>
      </c>
      <c r="BA13" s="15"/>
      <c r="BB13" s="605"/>
      <c r="BC13" s="15"/>
      <c r="BD13" s="15"/>
      <c r="BE13" s="15"/>
      <c r="BF13" s="15"/>
      <c r="BG13" s="15"/>
      <c r="BH13" s="15"/>
      <c r="BI13" s="605"/>
      <c r="BJ13" s="15"/>
      <c r="BK13" s="247">
        <f t="shared" si="116"/>
        <v>10</v>
      </c>
      <c r="BL13" s="231">
        <f t="shared" si="11"/>
        <v>10</v>
      </c>
      <c r="BM13" s="15" t="s">
        <v>375</v>
      </c>
      <c r="BN13" s="564">
        <f t="shared" si="81"/>
        <v>9.5489419302590937E-3</v>
      </c>
      <c r="BO13" s="270">
        <f t="shared" si="82"/>
        <v>111479.52142735569</v>
      </c>
      <c r="BP13" s="564">
        <f t="shared" si="83"/>
        <v>2.5168821283095854E-3</v>
      </c>
      <c r="BQ13" s="270">
        <f t="shared" si="84"/>
        <v>29383.445537971133</v>
      </c>
      <c r="BR13" s="685">
        <f t="shared" si="12"/>
        <v>140862.96696532684</v>
      </c>
      <c r="BS13" s="682">
        <f t="shared" si="13"/>
        <v>2.57728</v>
      </c>
      <c r="BT13" s="15"/>
      <c r="BU13" s="605"/>
      <c r="BV13" s="10"/>
      <c r="BW13" s="191"/>
      <c r="BX13" s="191"/>
      <c r="BY13" s="191"/>
      <c r="BZ13" s="191"/>
      <c r="CA13" s="191"/>
      <c r="CB13" s="191"/>
      <c r="CC13" s="191"/>
      <c r="CD13" s="191"/>
      <c r="CE13" s="15"/>
      <c r="CF13" s="605"/>
      <c r="CG13" s="15"/>
      <c r="CH13" s="247">
        <f t="shared" si="117"/>
        <v>10</v>
      </c>
      <c r="CI13" s="74">
        <f t="shared" si="15"/>
        <v>10</v>
      </c>
      <c r="CJ13" s="15" t="s">
        <v>375</v>
      </c>
      <c r="CK13" s="254">
        <f t="shared" si="16"/>
        <v>2.5168821283095854E-3</v>
      </c>
      <c r="CL13" s="256">
        <f t="shared" si="17"/>
        <v>13432.997929508883</v>
      </c>
      <c r="CM13" s="254">
        <f t="shared" si="18"/>
        <v>8.8082054954011172E-3</v>
      </c>
      <c r="CN13" s="256">
        <f t="shared" si="19"/>
        <v>150965.69401520817</v>
      </c>
      <c r="CO13" s="256">
        <f t="shared" si="20"/>
        <v>164398.69194471705</v>
      </c>
      <c r="CP13" s="254">
        <f t="shared" si="21"/>
        <v>7.3142903866213801E-3</v>
      </c>
      <c r="CQ13" s="252">
        <f t="shared" si="22"/>
        <v>3.007898</v>
      </c>
      <c r="CR13" s="15"/>
      <c r="CS13" s="605"/>
      <c r="CT13" s="15"/>
      <c r="CU13" s="15"/>
      <c r="CV13" s="15"/>
      <c r="CW13" s="15"/>
      <c r="CX13" s="15"/>
      <c r="CY13" s="15"/>
      <c r="CZ13" s="15"/>
      <c r="DA13" s="15"/>
      <c r="DB13" s="15"/>
      <c r="DC13" s="849">
        <v>1.0849584885044311E-2</v>
      </c>
      <c r="DD13" s="10"/>
      <c r="DE13" s="605"/>
      <c r="DF13" s="15"/>
      <c r="DG13" s="593">
        <f t="shared" si="118"/>
        <v>10</v>
      </c>
      <c r="DH13" s="689">
        <f t="shared" si="24"/>
        <v>10</v>
      </c>
      <c r="DI13" s="15" t="s">
        <v>375</v>
      </c>
      <c r="DJ13" s="254">
        <f t="shared" si="25"/>
        <v>7.3142903866213801E-3</v>
      </c>
      <c r="DK13" s="256">
        <f t="shared" si="86"/>
        <v>426.97296178246546</v>
      </c>
      <c r="DL13" s="254">
        <f t="shared" si="26"/>
        <v>8.8082054954011172E-3</v>
      </c>
      <c r="DM13" s="256">
        <f t="shared" si="27"/>
        <v>17664.887463743486</v>
      </c>
      <c r="DN13" s="254">
        <f t="shared" si="28"/>
        <v>2.5168821283095854E-3</v>
      </c>
      <c r="DO13" s="256">
        <f t="shared" si="29"/>
        <v>8347.3083782629783</v>
      </c>
      <c r="DP13" s="256">
        <f t="shared" si="87"/>
        <v>26439.168803788933</v>
      </c>
      <c r="DQ13" s="254">
        <f t="shared" si="30"/>
        <v>4.9139727521596835E-3</v>
      </c>
      <c r="DR13" s="252">
        <f t="shared" si="31"/>
        <v>0.48374099999999998</v>
      </c>
      <c r="DS13" s="15"/>
      <c r="DT13" s="605"/>
      <c r="DU13" s="15"/>
      <c r="DV13" s="593">
        <f t="shared" si="119"/>
        <v>10</v>
      </c>
      <c r="DW13" s="689">
        <f t="shared" si="32"/>
        <v>10</v>
      </c>
      <c r="DX13" s="15" t="s">
        <v>375</v>
      </c>
      <c r="DY13" s="254">
        <f t="shared" si="33"/>
        <v>8.8082054954011172E-3</v>
      </c>
      <c r="DZ13" s="256">
        <f t="shared" si="34"/>
        <v>31958.959091136312</v>
      </c>
      <c r="EA13" s="252">
        <f t="shared" si="35"/>
        <v>0.58473299999999995</v>
      </c>
      <c r="EB13" s="15"/>
      <c r="EC13" s="605"/>
      <c r="ED13" s="15"/>
      <c r="EE13" s="15"/>
      <c r="EF13" s="15"/>
      <c r="EG13" s="15"/>
      <c r="EH13" s="15"/>
      <c r="EI13" s="15"/>
      <c r="EJ13" s="15"/>
      <c r="EK13" s="605"/>
      <c r="EL13" s="15"/>
      <c r="EM13" s="593">
        <f t="shared" si="120"/>
        <v>10</v>
      </c>
      <c r="EN13" s="689">
        <f t="shared" si="36"/>
        <v>10</v>
      </c>
      <c r="EO13" s="15" t="s">
        <v>375</v>
      </c>
      <c r="EP13" s="254">
        <f t="shared" si="37"/>
        <v>8.0410100564332569E-3</v>
      </c>
      <c r="EQ13" s="256">
        <f t="shared" si="38"/>
        <v>57657.235564803123</v>
      </c>
      <c r="ER13" s="254">
        <f t="shared" si="39"/>
        <v>7.3142903866213801E-3</v>
      </c>
      <c r="ES13" s="256">
        <f t="shared" si="40"/>
        <v>8646.5587176027984</v>
      </c>
      <c r="ET13" s="254">
        <f t="shared" si="41"/>
        <v>2.5168821283095854E-3</v>
      </c>
      <c r="EU13" s="256">
        <f t="shared" si="42"/>
        <v>7564.5233181673848</v>
      </c>
      <c r="EV13" s="256">
        <f t="shared" si="43"/>
        <v>73868.317600573311</v>
      </c>
      <c r="EW13" s="254">
        <f t="shared" si="44"/>
        <v>6.5036053254255884E-3</v>
      </c>
      <c r="EX13" s="252">
        <f t="shared" si="45"/>
        <v>1.3515219999999999</v>
      </c>
      <c r="EY13" s="15"/>
      <c r="EZ13" s="605"/>
      <c r="FA13" s="15"/>
      <c r="FB13" s="15"/>
      <c r="FC13" s="15"/>
      <c r="FD13" s="15"/>
      <c r="FE13" s="15"/>
      <c r="FF13" s="605"/>
      <c r="FG13" s="15"/>
      <c r="FH13" s="593">
        <f t="shared" si="121"/>
        <v>10</v>
      </c>
      <c r="FI13" s="675">
        <f t="shared" si="46"/>
        <v>10</v>
      </c>
      <c r="FJ13" s="15" t="s">
        <v>375</v>
      </c>
      <c r="FK13" s="254">
        <f t="shared" si="47"/>
        <v>8.0410100564332569E-3</v>
      </c>
      <c r="FL13" s="256">
        <f t="shared" si="48"/>
        <v>159434.69851445439</v>
      </c>
      <c r="FM13" s="252">
        <f t="shared" si="49"/>
        <v>2.9170750000000001</v>
      </c>
      <c r="FN13" s="15"/>
      <c r="FO13" s="605"/>
      <c r="FP13" s="15"/>
      <c r="FQ13" s="247">
        <f t="shared" si="88"/>
        <v>10</v>
      </c>
      <c r="FR13" s="675">
        <v>10</v>
      </c>
      <c r="FS13" s="15" t="s">
        <v>375</v>
      </c>
      <c r="FT13" s="256">
        <f t="shared" si="50"/>
        <v>489262.08426437381</v>
      </c>
      <c r="FU13" s="256">
        <f t="shared" si="51"/>
        <v>140862.96696532684</v>
      </c>
      <c r="FV13" s="256">
        <f t="shared" si="52"/>
        <v>164398.69194471705</v>
      </c>
      <c r="FW13" s="256">
        <f t="shared" si="53"/>
        <v>26439.168803788933</v>
      </c>
      <c r="FX13" s="256">
        <f t="shared" si="54"/>
        <v>31958.959091136312</v>
      </c>
      <c r="FY13" s="256">
        <f t="shared" si="55"/>
        <v>73868.317600573311</v>
      </c>
      <c r="FZ13" s="256">
        <f t="shared" si="56"/>
        <v>159434.69851445439</v>
      </c>
      <c r="GA13" s="256">
        <f t="shared" si="57"/>
        <v>1086224.8871843708</v>
      </c>
      <c r="GB13" s="325">
        <f t="shared" si="58"/>
        <v>19.873965999999999</v>
      </c>
      <c r="GC13" s="15"/>
      <c r="GD13" s="605"/>
      <c r="GE13" s="15"/>
      <c r="GF13" s="593">
        <f t="shared" si="89"/>
        <v>10</v>
      </c>
      <c r="GG13" s="675">
        <f t="shared" si="59"/>
        <v>10</v>
      </c>
      <c r="GH13" s="15" t="s">
        <v>375</v>
      </c>
      <c r="GI13" s="252">
        <f t="shared" si="60"/>
        <v>8.9517170000000004</v>
      </c>
      <c r="GJ13" s="252">
        <f t="shared" si="61"/>
        <v>2.57728</v>
      </c>
      <c r="GK13" s="252">
        <f t="shared" si="62"/>
        <v>3.007898</v>
      </c>
      <c r="GL13" s="252">
        <f t="shared" si="63"/>
        <v>0.48374099999999998</v>
      </c>
      <c r="GM13" s="252">
        <f t="shared" si="64"/>
        <v>0.58473299999999995</v>
      </c>
      <c r="GN13" s="252">
        <f t="shared" si="65"/>
        <v>1.3515219999999999</v>
      </c>
      <c r="GO13" s="252">
        <f t="shared" si="66"/>
        <v>2.9170750000000001</v>
      </c>
      <c r="GP13" s="252">
        <f t="shared" si="67"/>
        <v>19.873965999999999</v>
      </c>
      <c r="GQ13" s="845">
        <f t="shared" si="90"/>
        <v>5465566.8509394135</v>
      </c>
      <c r="GR13" s="616"/>
      <c r="GS13" s="605"/>
      <c r="GT13" s="15"/>
      <c r="GU13" s="247">
        <f t="shared" si="91"/>
        <v>10</v>
      </c>
      <c r="GV13" s="675">
        <f t="shared" si="68"/>
        <v>10</v>
      </c>
      <c r="GW13" s="15" t="s">
        <v>375</v>
      </c>
      <c r="GX13" s="231" t="s">
        <v>355</v>
      </c>
      <c r="GY13" s="270">
        <f t="shared" si="69"/>
        <v>1086224.8871843708</v>
      </c>
      <c r="GZ13" s="365">
        <f t="shared" si="70"/>
        <v>5465566.8509394135</v>
      </c>
      <c r="HA13" s="252">
        <f t="shared" si="92"/>
        <v>19.873965999999999</v>
      </c>
      <c r="HB13" s="256">
        <f t="shared" si="71"/>
        <v>1086224.8976629698</v>
      </c>
      <c r="HC13" s="657">
        <f t="shared" si="72"/>
        <v>1.047859899699688E-2</v>
      </c>
      <c r="HD13" s="657"/>
      <c r="HE13" s="605"/>
      <c r="HF13" s="15"/>
      <c r="HG13" s="657"/>
      <c r="HH13" s="657"/>
      <c r="HI13" s="657"/>
      <c r="HJ13" s="657"/>
      <c r="HK13" s="657"/>
      <c r="HL13" s="657"/>
      <c r="HM13" s="657"/>
      <c r="HN13" s="605"/>
      <c r="HO13" s="15"/>
      <c r="HP13" s="593">
        <f t="shared" si="122"/>
        <v>10</v>
      </c>
      <c r="HQ13" s="694">
        <f t="shared" si="73"/>
        <v>10</v>
      </c>
      <c r="HR13" s="15" t="s">
        <v>375</v>
      </c>
      <c r="HS13" s="845">
        <f t="shared" si="93"/>
        <v>5465566.8509394135</v>
      </c>
      <c r="HT13" s="695">
        <f t="shared" si="94"/>
        <v>19.873965999999999</v>
      </c>
      <c r="HU13" s="695">
        <v>15.085103</v>
      </c>
      <c r="HV13" s="672">
        <f t="shared" si="95"/>
        <v>0.31745643367499699</v>
      </c>
      <c r="HW13" s="695">
        <f t="shared" si="96"/>
        <v>4.7888629999999992</v>
      </c>
      <c r="HX13" s="673">
        <v>25</v>
      </c>
      <c r="HY13" s="15"/>
      <c r="HZ13" s="60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605"/>
      <c r="IN13" s="15"/>
      <c r="IO13" s="593">
        <v>10</v>
      </c>
      <c r="IP13" s="694">
        <v>10</v>
      </c>
      <c r="IQ13" s="15" t="s">
        <v>375</v>
      </c>
      <c r="IR13" s="696">
        <f t="shared" si="97"/>
        <v>1086224.8871843708</v>
      </c>
      <c r="IS13" s="697">
        <f t="shared" si="97"/>
        <v>5465566.8509394135</v>
      </c>
      <c r="IT13" s="698">
        <f t="shared" si="97"/>
        <v>19.873965999999999</v>
      </c>
      <c r="IU13" s="365">
        <f t="shared" si="98"/>
        <v>819845.7708624854</v>
      </c>
      <c r="IV13" s="365">
        <f t="shared" si="99"/>
        <v>4645721.0800769283</v>
      </c>
      <c r="IW13" s="696">
        <f t="shared" si="100"/>
        <v>12297.686562937281</v>
      </c>
      <c r="IX13" s="696">
        <f t="shared" si="101"/>
        <v>1073927.2006214336</v>
      </c>
      <c r="IY13" s="556">
        <f t="shared" si="102"/>
        <v>19.64896285985137</v>
      </c>
      <c r="IZ13" s="699">
        <f t="shared" si="103"/>
        <v>21.14896285985137</v>
      </c>
      <c r="JA13" s="696">
        <f t="shared" si="104"/>
        <v>1086224.8871843708</v>
      </c>
      <c r="JB13" s="700">
        <f t="shared" si="105"/>
        <v>0.22500314014862965</v>
      </c>
      <c r="JC13" s="15"/>
      <c r="JD13" s="605"/>
      <c r="JE13" s="15"/>
      <c r="JF13" s="593">
        <f t="shared" si="123"/>
        <v>10</v>
      </c>
      <c r="JG13" s="694">
        <f t="shared" si="74"/>
        <v>10</v>
      </c>
      <c r="JH13" s="15" t="s">
        <v>375</v>
      </c>
      <c r="JI13" s="845">
        <f t="shared" si="106"/>
        <v>5465566.8509394135</v>
      </c>
      <c r="JJ13" s="695">
        <f t="shared" si="107"/>
        <v>19.64896285985137</v>
      </c>
      <c r="JK13" s="695">
        <v>14.851000000000001</v>
      </c>
      <c r="JL13" s="672">
        <f t="shared" si="125"/>
        <v>0.32307338629394433</v>
      </c>
      <c r="JM13" s="695">
        <f t="shared" si="109"/>
        <v>4.7979628598513688</v>
      </c>
      <c r="JN13" s="673">
        <v>25</v>
      </c>
      <c r="JO13" s="15"/>
      <c r="JP13" s="15"/>
      <c r="JQ13" s="605"/>
      <c r="JR13" s="15"/>
      <c r="JS13" s="845">
        <v>5393378</v>
      </c>
      <c r="JT13" s="695">
        <v>19.827681591846588</v>
      </c>
      <c r="JU13" s="850">
        <f t="shared" si="110"/>
        <v>-72188.850939413533</v>
      </c>
      <c r="JV13" s="851">
        <f t="shared" si="111"/>
        <v>-0.17871873199521815</v>
      </c>
    </row>
    <row r="14" spans="1:287" x14ac:dyDescent="0.3">
      <c r="A14" s="15"/>
      <c r="B14" s="15"/>
      <c r="C14" s="258"/>
      <c r="D14" s="15"/>
      <c r="E14" s="15"/>
      <c r="F14" s="15"/>
      <c r="G14" s="605"/>
      <c r="H14" s="15"/>
      <c r="I14" s="628">
        <f t="shared" si="112"/>
        <v>11</v>
      </c>
      <c r="J14" s="632">
        <f t="shared" si="1"/>
        <v>11</v>
      </c>
      <c r="K14" s="402" t="s">
        <v>376</v>
      </c>
      <c r="L14" s="842">
        <v>52255951.901564971</v>
      </c>
      <c r="M14" s="634">
        <f t="shared" si="2"/>
        <v>2.4063756793359568E-2</v>
      </c>
      <c r="N14" s="633">
        <v>258.52967958767636</v>
      </c>
      <c r="O14" s="633">
        <f t="shared" si="75"/>
        <v>202127.47714268981</v>
      </c>
      <c r="P14" s="634">
        <f t="shared" si="3"/>
        <v>0.1206528215750324</v>
      </c>
      <c r="Q14" s="635" t="s">
        <v>355</v>
      </c>
      <c r="R14" s="15"/>
      <c r="S14" s="605"/>
      <c r="T14" s="15"/>
      <c r="U14" s="636">
        <f t="shared" si="113"/>
        <v>11</v>
      </c>
      <c r="V14" s="637">
        <f t="shared" si="4"/>
        <v>11</v>
      </c>
      <c r="W14" s="402" t="s">
        <v>376</v>
      </c>
      <c r="X14" s="290">
        <f t="shared" si="76"/>
        <v>7843242.856043282</v>
      </c>
      <c r="Y14" s="634">
        <f t="shared" si="5"/>
        <v>7.3942991520925483E-2</v>
      </c>
      <c r="Z14" s="15"/>
      <c r="AA14" s="605"/>
      <c r="AB14" s="15"/>
      <c r="AC14" s="636">
        <f t="shared" si="114"/>
        <v>11</v>
      </c>
      <c r="AD14" s="638">
        <v>11</v>
      </c>
      <c r="AE14" s="639" t="s">
        <v>376</v>
      </c>
      <c r="AF14" s="640">
        <v>9.5</v>
      </c>
      <c r="AG14" s="15"/>
      <c r="AH14" s="605"/>
      <c r="AI14" s="15"/>
      <c r="AJ14" s="15"/>
      <c r="AK14" s="15"/>
      <c r="AL14" s="15"/>
      <c r="AM14" s="15"/>
      <c r="AN14" s="605"/>
      <c r="AO14" s="15"/>
      <c r="AP14" s="636">
        <f t="shared" si="78"/>
        <v>11</v>
      </c>
      <c r="AQ14" s="645">
        <f t="shared" si="6"/>
        <v>11</v>
      </c>
      <c r="AR14" s="402" t="s">
        <v>376</v>
      </c>
      <c r="AS14" s="402">
        <f t="shared" si="7"/>
        <v>9.5</v>
      </c>
      <c r="AT14" s="845">
        <f t="shared" si="79"/>
        <v>52255951.901564971</v>
      </c>
      <c r="AU14" s="646">
        <f t="shared" si="115"/>
        <v>137897.65085135199</v>
      </c>
      <c r="AV14" s="647">
        <f t="shared" si="8"/>
        <v>146304.81089937207</v>
      </c>
      <c r="AW14" s="648">
        <f t="shared" si="9"/>
        <v>25.610757435043677</v>
      </c>
      <c r="AX14" s="290">
        <f t="shared" si="124"/>
        <v>3746977.0235237526</v>
      </c>
      <c r="AY14" s="634">
        <f t="shared" si="80"/>
        <v>7.3129856496931725E-2</v>
      </c>
      <c r="AZ14" s="649">
        <f t="shared" si="10"/>
        <v>7.1704309999999998</v>
      </c>
      <c r="BA14" s="15"/>
      <c r="BB14" s="605"/>
      <c r="BC14" s="15"/>
      <c r="BD14" s="15"/>
      <c r="BE14" s="15"/>
      <c r="BF14" s="15"/>
      <c r="BG14" s="15"/>
      <c r="BH14" s="15"/>
      <c r="BI14" s="605"/>
      <c r="BJ14" s="15"/>
      <c r="BK14" s="628">
        <f t="shared" si="116"/>
        <v>11</v>
      </c>
      <c r="BL14" s="635">
        <f t="shared" si="11"/>
        <v>11</v>
      </c>
      <c r="BM14" s="402" t="s">
        <v>376</v>
      </c>
      <c r="BN14" s="634">
        <f t="shared" si="81"/>
        <v>7.3129856496931725E-2</v>
      </c>
      <c r="BO14" s="290">
        <f t="shared" si="82"/>
        <v>853757.56433235994</v>
      </c>
      <c r="BP14" s="634">
        <f t="shared" si="83"/>
        <v>2.4063756793359568E-2</v>
      </c>
      <c r="BQ14" s="290">
        <f t="shared" si="84"/>
        <v>280933.33383536618</v>
      </c>
      <c r="BR14" s="650">
        <f t="shared" si="12"/>
        <v>1134690.8981677261</v>
      </c>
      <c r="BS14" s="649">
        <f t="shared" si="13"/>
        <v>2.1714099999999998</v>
      </c>
      <c r="BT14" s="15"/>
      <c r="BU14" s="605"/>
      <c r="BV14" s="10"/>
      <c r="BW14" s="191"/>
      <c r="BX14" s="191"/>
      <c r="BY14" s="191"/>
      <c r="BZ14" s="191"/>
      <c r="CA14" s="191"/>
      <c r="CB14" s="191"/>
      <c r="CC14" s="191"/>
      <c r="CD14" s="191"/>
      <c r="CE14" s="15"/>
      <c r="CF14" s="605"/>
      <c r="CG14" s="15"/>
      <c r="CH14" s="628">
        <f t="shared" si="117"/>
        <v>11</v>
      </c>
      <c r="CI14" s="638">
        <f t="shared" si="15"/>
        <v>11</v>
      </c>
      <c r="CJ14" s="402" t="s">
        <v>376</v>
      </c>
      <c r="CK14" s="634">
        <f t="shared" si="16"/>
        <v>2.4063756793359568E-2</v>
      </c>
      <c r="CL14" s="290">
        <f t="shared" si="17"/>
        <v>128432.07536242781</v>
      </c>
      <c r="CM14" s="634">
        <f t="shared" si="18"/>
        <v>0.1206528215750324</v>
      </c>
      <c r="CN14" s="290">
        <f t="shared" si="19"/>
        <v>2067894.1872414136</v>
      </c>
      <c r="CO14" s="290">
        <f t="shared" si="20"/>
        <v>2196326.2626038413</v>
      </c>
      <c r="CP14" s="634">
        <f t="shared" si="21"/>
        <v>9.7717128271613204E-2</v>
      </c>
      <c r="CQ14" s="649">
        <f t="shared" si="22"/>
        <v>4.2030159999999999</v>
      </c>
      <c r="CR14" s="15"/>
      <c r="CS14" s="605"/>
      <c r="CT14" s="15"/>
      <c r="CU14" s="15"/>
      <c r="CV14" s="15"/>
      <c r="CW14" s="15"/>
      <c r="CX14" s="15"/>
      <c r="CY14" s="15"/>
      <c r="CZ14" s="15"/>
      <c r="DA14" s="15"/>
      <c r="DB14" s="15"/>
      <c r="DC14" s="849">
        <v>0.2436663257134476</v>
      </c>
      <c r="DD14" s="10"/>
      <c r="DE14" s="605"/>
      <c r="DF14" s="15"/>
      <c r="DG14" s="636">
        <f t="shared" si="118"/>
        <v>11</v>
      </c>
      <c r="DH14" s="654">
        <f t="shared" si="24"/>
        <v>11</v>
      </c>
      <c r="DI14" s="402" t="s">
        <v>376</v>
      </c>
      <c r="DJ14" s="634">
        <f t="shared" si="25"/>
        <v>9.7717128271613204E-2</v>
      </c>
      <c r="DK14" s="290">
        <f t="shared" si="86"/>
        <v>5704.2542023383194</v>
      </c>
      <c r="DL14" s="634">
        <f t="shared" si="26"/>
        <v>0.1206528215750324</v>
      </c>
      <c r="DM14" s="290">
        <f t="shared" si="27"/>
        <v>241969.66299422277</v>
      </c>
      <c r="DN14" s="634">
        <f t="shared" si="28"/>
        <v>2.4063756793359568E-2</v>
      </c>
      <c r="DO14" s="290">
        <f t="shared" si="29"/>
        <v>79808.107195151708</v>
      </c>
      <c r="DP14" s="290">
        <f t="shared" si="87"/>
        <v>327482.0243917128</v>
      </c>
      <c r="DQ14" s="634">
        <f t="shared" si="30"/>
        <v>6.086567080173691E-2</v>
      </c>
      <c r="DR14" s="649">
        <f t="shared" si="31"/>
        <v>0.62668800000000002</v>
      </c>
      <c r="DS14" s="15"/>
      <c r="DT14" s="605"/>
      <c r="DU14" s="15"/>
      <c r="DV14" s="636">
        <f t="shared" si="119"/>
        <v>11</v>
      </c>
      <c r="DW14" s="654">
        <f t="shared" si="32"/>
        <v>11</v>
      </c>
      <c r="DX14" s="402" t="s">
        <v>376</v>
      </c>
      <c r="DY14" s="634">
        <f t="shared" si="33"/>
        <v>0.1206528215750324</v>
      </c>
      <c r="DZ14" s="290">
        <f t="shared" si="34"/>
        <v>437766.64735624829</v>
      </c>
      <c r="EA14" s="649">
        <f t="shared" si="35"/>
        <v>0.83773500000000001</v>
      </c>
      <c r="EB14" s="15"/>
      <c r="EC14" s="605"/>
      <c r="ED14" s="15"/>
      <c r="EE14" s="15"/>
      <c r="EF14" s="15"/>
      <c r="EG14" s="15"/>
      <c r="EH14" s="15"/>
      <c r="EI14" s="15"/>
      <c r="EJ14" s="15"/>
      <c r="EK14" s="605"/>
      <c r="EL14" s="15"/>
      <c r="EM14" s="636">
        <f t="shared" si="120"/>
        <v>11</v>
      </c>
      <c r="EN14" s="654">
        <f t="shared" si="36"/>
        <v>11</v>
      </c>
      <c r="EO14" s="402" t="s">
        <v>376</v>
      </c>
      <c r="EP14" s="634">
        <f t="shared" si="37"/>
        <v>7.3942991520925483E-2</v>
      </c>
      <c r="EQ14" s="290">
        <f t="shared" si="38"/>
        <v>530200.61541613459</v>
      </c>
      <c r="ER14" s="634">
        <f t="shared" si="39"/>
        <v>9.7717128271613204E-2</v>
      </c>
      <c r="ES14" s="290">
        <f t="shared" si="40"/>
        <v>115515.90689665143</v>
      </c>
      <c r="ET14" s="634">
        <f t="shared" si="41"/>
        <v>2.4063756793359568E-2</v>
      </c>
      <c r="EU14" s="290">
        <f t="shared" si="42"/>
        <v>72323.9468939035</v>
      </c>
      <c r="EV14" s="290">
        <f t="shared" si="43"/>
        <v>718040.46920668951</v>
      </c>
      <c r="EW14" s="634">
        <f t="shared" si="44"/>
        <v>6.3218602657974576E-2</v>
      </c>
      <c r="EX14" s="649">
        <f t="shared" si="45"/>
        <v>1.3740840000000001</v>
      </c>
      <c r="EY14" s="15"/>
      <c r="EZ14" s="605"/>
      <c r="FA14" s="15"/>
      <c r="FB14" s="15"/>
      <c r="FC14" s="15"/>
      <c r="FD14" s="15"/>
      <c r="FE14" s="15"/>
      <c r="FF14" s="605"/>
      <c r="FG14" s="15"/>
      <c r="FH14" s="636">
        <f t="shared" si="121"/>
        <v>11</v>
      </c>
      <c r="FI14" s="637">
        <f t="shared" si="46"/>
        <v>11</v>
      </c>
      <c r="FJ14" s="402" t="s">
        <v>376</v>
      </c>
      <c r="FK14" s="634">
        <f t="shared" si="47"/>
        <v>7.3942991520925483E-2</v>
      </c>
      <c r="FL14" s="290">
        <f t="shared" si="48"/>
        <v>1466119.1165858186</v>
      </c>
      <c r="FM14" s="649">
        <f t="shared" si="49"/>
        <v>2.80565</v>
      </c>
      <c r="FN14" s="15"/>
      <c r="FO14" s="605"/>
      <c r="FP14" s="15"/>
      <c r="FQ14" s="628">
        <v>11</v>
      </c>
      <c r="FR14" s="637">
        <v>11</v>
      </c>
      <c r="FS14" s="402" t="s">
        <v>376</v>
      </c>
      <c r="FT14" s="290">
        <f t="shared" si="50"/>
        <v>3746977.0235237526</v>
      </c>
      <c r="FU14" s="290">
        <f t="shared" si="51"/>
        <v>1134690.8981677261</v>
      </c>
      <c r="FV14" s="290">
        <f t="shared" si="52"/>
        <v>2196326.2626038413</v>
      </c>
      <c r="FW14" s="290">
        <f t="shared" si="53"/>
        <v>327482.0243917128</v>
      </c>
      <c r="FX14" s="290">
        <f t="shared" si="54"/>
        <v>437766.64735624829</v>
      </c>
      <c r="FY14" s="290">
        <f t="shared" si="55"/>
        <v>718040.46920668951</v>
      </c>
      <c r="FZ14" s="290">
        <f t="shared" si="56"/>
        <v>1466119.1165858186</v>
      </c>
      <c r="GA14" s="290">
        <f t="shared" si="57"/>
        <v>10027402.441835791</v>
      </c>
      <c r="GB14" s="655">
        <f t="shared" si="58"/>
        <v>19.189015000000001</v>
      </c>
      <c r="GC14" s="15"/>
      <c r="GD14" s="605"/>
      <c r="GE14" s="15"/>
      <c r="GF14" s="636">
        <f t="shared" si="89"/>
        <v>11</v>
      </c>
      <c r="GG14" s="637">
        <f t="shared" si="59"/>
        <v>11</v>
      </c>
      <c r="GH14" s="402" t="s">
        <v>376</v>
      </c>
      <c r="GI14" s="649">
        <f t="shared" si="60"/>
        <v>7.1704309999999998</v>
      </c>
      <c r="GJ14" s="649">
        <f t="shared" si="61"/>
        <v>2.1714099999999998</v>
      </c>
      <c r="GK14" s="649">
        <f t="shared" si="62"/>
        <v>4.2030159999999999</v>
      </c>
      <c r="GL14" s="649">
        <f t="shared" si="63"/>
        <v>0.62668800000000002</v>
      </c>
      <c r="GM14" s="649">
        <f t="shared" si="64"/>
        <v>0.83773500000000001</v>
      </c>
      <c r="GN14" s="649">
        <f t="shared" si="65"/>
        <v>1.3740840000000001</v>
      </c>
      <c r="GO14" s="649">
        <f t="shared" si="66"/>
        <v>2.80565</v>
      </c>
      <c r="GP14" s="649">
        <f t="shared" si="67"/>
        <v>19.189015000000001</v>
      </c>
      <c r="GQ14" s="845">
        <f t="shared" si="90"/>
        <v>52255951.901564971</v>
      </c>
      <c r="GR14" s="616"/>
      <c r="GS14" s="605"/>
      <c r="GT14" s="15"/>
      <c r="GU14" s="628">
        <f t="shared" si="91"/>
        <v>11</v>
      </c>
      <c r="GV14" s="637">
        <f t="shared" si="68"/>
        <v>11</v>
      </c>
      <c r="GW14" s="402" t="s">
        <v>376</v>
      </c>
      <c r="GX14" s="635" t="s">
        <v>355</v>
      </c>
      <c r="GY14" s="290">
        <f t="shared" si="69"/>
        <v>10027402.441835791</v>
      </c>
      <c r="GZ14" s="633">
        <f t="shared" si="70"/>
        <v>52255951.901564971</v>
      </c>
      <c r="HA14" s="649">
        <f t="shared" si="92"/>
        <v>19.189015000000001</v>
      </c>
      <c r="HB14" s="290">
        <f t="shared" si="71"/>
        <v>10027402.448784089</v>
      </c>
      <c r="HC14" s="656">
        <f t="shared" si="72"/>
        <v>6.948297843337059E-3</v>
      </c>
      <c r="HD14" s="657"/>
      <c r="HE14" s="605"/>
      <c r="HF14" s="15"/>
      <c r="HG14" s="657"/>
      <c r="HH14" s="657"/>
      <c r="HI14" s="657"/>
      <c r="HJ14" s="657"/>
      <c r="HK14" s="657"/>
      <c r="HL14" s="657"/>
      <c r="HM14" s="657"/>
      <c r="HN14" s="605"/>
      <c r="HO14" s="15"/>
      <c r="HP14" s="636">
        <f t="shared" si="122"/>
        <v>11</v>
      </c>
      <c r="HQ14" s="660">
        <f t="shared" si="73"/>
        <v>11</v>
      </c>
      <c r="HR14" s="402" t="s">
        <v>376</v>
      </c>
      <c r="HS14" s="845">
        <f t="shared" si="93"/>
        <v>52255951.901564971</v>
      </c>
      <c r="HT14" s="661">
        <f t="shared" si="94"/>
        <v>19.189015000000001</v>
      </c>
      <c r="HU14" s="661">
        <v>14.898323</v>
      </c>
      <c r="HV14" s="630">
        <f t="shared" si="95"/>
        <v>0.28799832034786754</v>
      </c>
      <c r="HW14" s="661">
        <f t="shared" si="96"/>
        <v>4.2906920000000017</v>
      </c>
      <c r="HX14" s="631">
        <v>25</v>
      </c>
      <c r="HY14" s="15"/>
      <c r="HZ14" s="60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605"/>
      <c r="IN14" s="15"/>
      <c r="IO14" s="636">
        <v>11</v>
      </c>
      <c r="IP14" s="660">
        <v>11</v>
      </c>
      <c r="IQ14" s="402" t="s">
        <v>376</v>
      </c>
      <c r="IR14" s="667">
        <f t="shared" si="97"/>
        <v>10027402.441835791</v>
      </c>
      <c r="IS14" s="668">
        <f t="shared" si="97"/>
        <v>52255951.901564971</v>
      </c>
      <c r="IT14" s="669">
        <f t="shared" si="97"/>
        <v>19.189015000000001</v>
      </c>
      <c r="IU14" s="633">
        <f t="shared" si="98"/>
        <v>7838495.5005221283</v>
      </c>
      <c r="IV14" s="633">
        <f t="shared" si="99"/>
        <v>44417456.401042841</v>
      </c>
      <c r="IW14" s="667">
        <f t="shared" si="100"/>
        <v>117577.43250783192</v>
      </c>
      <c r="IX14" s="667">
        <f t="shared" si="101"/>
        <v>9909825.0093279593</v>
      </c>
      <c r="IY14" s="670">
        <f t="shared" si="102"/>
        <v>18.964012038274973</v>
      </c>
      <c r="IZ14" s="670">
        <f t="shared" si="103"/>
        <v>20.464012038274973</v>
      </c>
      <c r="JA14" s="667">
        <f t="shared" si="104"/>
        <v>10027402.441835793</v>
      </c>
      <c r="JB14" s="655">
        <f t="shared" si="105"/>
        <v>0.22500296172502843</v>
      </c>
      <c r="JC14" s="15"/>
      <c r="JD14" s="605"/>
      <c r="JE14" s="15"/>
      <c r="JF14" s="636">
        <f t="shared" si="123"/>
        <v>11</v>
      </c>
      <c r="JG14" s="660">
        <f t="shared" si="74"/>
        <v>11</v>
      </c>
      <c r="JH14" s="402" t="s">
        <v>376</v>
      </c>
      <c r="JI14" s="845">
        <f t="shared" si="106"/>
        <v>52255951.901564971</v>
      </c>
      <c r="JJ14" s="661">
        <f t="shared" si="107"/>
        <v>18.964012038274973</v>
      </c>
      <c r="JK14" s="661">
        <v>14.664</v>
      </c>
      <c r="JL14" s="630">
        <f t="shared" si="125"/>
        <v>0.29323595460140295</v>
      </c>
      <c r="JM14" s="661">
        <f t="shared" si="109"/>
        <v>4.3000120382749731</v>
      </c>
      <c r="JN14" s="631">
        <v>25</v>
      </c>
      <c r="JO14" s="15"/>
      <c r="JP14" s="15"/>
      <c r="JQ14" s="605"/>
      <c r="JR14" s="15"/>
      <c r="JS14" s="845">
        <v>50350635</v>
      </c>
      <c r="JT14" s="661">
        <v>19.162391619002157</v>
      </c>
      <c r="JU14" s="850">
        <f t="shared" si="110"/>
        <v>-1905316.9015649706</v>
      </c>
      <c r="JV14" s="851">
        <f t="shared" si="111"/>
        <v>-0.19837958072718465</v>
      </c>
    </row>
    <row r="15" spans="1:287" x14ac:dyDescent="0.3">
      <c r="A15" s="15"/>
      <c r="B15" s="15"/>
      <c r="C15" s="15"/>
      <c r="D15" s="15"/>
      <c r="E15" s="15"/>
      <c r="F15" s="15"/>
      <c r="G15" s="605"/>
      <c r="H15" s="15"/>
      <c r="I15" s="247">
        <f t="shared" si="112"/>
        <v>12</v>
      </c>
      <c r="J15" s="674">
        <f t="shared" si="1"/>
        <v>12</v>
      </c>
      <c r="K15" s="15" t="s">
        <v>377</v>
      </c>
      <c r="L15" s="842">
        <v>22596949.727638829</v>
      </c>
      <c r="M15" s="564">
        <f t="shared" si="2"/>
        <v>1.040584819011571E-2</v>
      </c>
      <c r="N15" s="365">
        <v>1620</v>
      </c>
      <c r="O15" s="365">
        <f t="shared" si="75"/>
        <v>13948.734399777055</v>
      </c>
      <c r="P15" s="564">
        <f t="shared" si="3"/>
        <v>8.3262017936618967E-3</v>
      </c>
      <c r="Q15" s="231" t="s">
        <v>360</v>
      </c>
      <c r="R15" s="15"/>
      <c r="S15" s="605"/>
      <c r="T15" s="15"/>
      <c r="U15" s="593">
        <f t="shared" si="113"/>
        <v>12</v>
      </c>
      <c r="V15" s="675">
        <f t="shared" si="4"/>
        <v>12</v>
      </c>
      <c r="W15" s="15" t="s">
        <v>377</v>
      </c>
      <c r="X15" s="270">
        <f t="shared" si="76"/>
        <v>1455041.5002040681</v>
      </c>
      <c r="Y15" s="564">
        <f t="shared" si="5"/>
        <v>1.3717555772136399E-2</v>
      </c>
      <c r="Z15" s="15"/>
      <c r="AA15" s="605"/>
      <c r="AB15" s="15"/>
      <c r="AC15" s="593">
        <f t="shared" si="114"/>
        <v>12</v>
      </c>
      <c r="AD15" s="74">
        <v>12</v>
      </c>
      <c r="AE15" s="258" t="s">
        <v>377</v>
      </c>
      <c r="AF15" s="280">
        <v>5.03</v>
      </c>
      <c r="AG15" s="15"/>
      <c r="AH15" s="605"/>
      <c r="AI15" s="15"/>
      <c r="AJ15" s="15"/>
      <c r="AK15" s="15"/>
      <c r="AL15" s="15"/>
      <c r="AM15" s="15"/>
      <c r="AN15" s="605"/>
      <c r="AO15" s="15"/>
      <c r="AP15" s="593">
        <f t="shared" si="78"/>
        <v>12</v>
      </c>
      <c r="AQ15" s="678">
        <f t="shared" si="6"/>
        <v>12</v>
      </c>
      <c r="AR15" s="15" t="s">
        <v>377</v>
      </c>
      <c r="AS15" s="15">
        <f t="shared" si="7"/>
        <v>5.03</v>
      </c>
      <c r="AT15" s="845">
        <f t="shared" si="79"/>
        <v>22596949.727638829</v>
      </c>
      <c r="AU15" s="679">
        <f t="shared" si="115"/>
        <v>31572.960313895364</v>
      </c>
      <c r="AV15" s="680">
        <f t="shared" si="8"/>
        <v>33497.858446024075</v>
      </c>
      <c r="AW15" s="681">
        <f t="shared" si="9"/>
        <v>25.610757435043677</v>
      </c>
      <c r="AX15" s="270">
        <f t="shared" si="124"/>
        <v>857905.52725455165</v>
      </c>
      <c r="AY15" s="564">
        <f t="shared" si="80"/>
        <v>1.6743766428823473E-2</v>
      </c>
      <c r="AZ15" s="682">
        <f t="shared" si="10"/>
        <v>3.7965550000000001</v>
      </c>
      <c r="BA15" s="15"/>
      <c r="BB15" s="605"/>
      <c r="BC15" s="15"/>
      <c r="BD15" s="15"/>
      <c r="BE15" s="15"/>
      <c r="BF15" s="15"/>
      <c r="BG15" s="15"/>
      <c r="BH15" s="15"/>
      <c r="BI15" s="605"/>
      <c r="BJ15" s="15"/>
      <c r="BK15" s="247">
        <f t="shared" si="116"/>
        <v>12</v>
      </c>
      <c r="BL15" s="231">
        <f t="shared" si="11"/>
        <v>12</v>
      </c>
      <c r="BM15" s="15" t="s">
        <v>377</v>
      </c>
      <c r="BN15" s="564">
        <f t="shared" si="81"/>
        <v>1.6743766428823473E-2</v>
      </c>
      <c r="BO15" s="270">
        <f t="shared" si="82"/>
        <v>195475.80056610721</v>
      </c>
      <c r="BP15" s="564">
        <f t="shared" si="83"/>
        <v>1.040584819011571E-2</v>
      </c>
      <c r="BQ15" s="270">
        <f t="shared" si="84"/>
        <v>121483.50935131712</v>
      </c>
      <c r="BR15" s="685">
        <f t="shared" si="12"/>
        <v>316959.30991742434</v>
      </c>
      <c r="BS15" s="682">
        <f t="shared" si="13"/>
        <v>1.4026639999999999</v>
      </c>
      <c r="BT15" s="15"/>
      <c r="BU15" s="605"/>
      <c r="BV15" s="10"/>
      <c r="BW15" s="191"/>
      <c r="BX15" s="191"/>
      <c r="BY15" s="191"/>
      <c r="BZ15" s="191"/>
      <c r="CA15" s="191"/>
      <c r="CB15" s="191"/>
      <c r="CC15" s="191"/>
      <c r="CD15" s="191"/>
      <c r="CE15" s="15"/>
      <c r="CF15" s="605"/>
      <c r="CG15" s="15"/>
      <c r="CH15" s="247">
        <f t="shared" si="117"/>
        <v>12</v>
      </c>
      <c r="CI15" s="74">
        <f t="shared" si="15"/>
        <v>12</v>
      </c>
      <c r="CJ15" s="15" t="s">
        <v>377</v>
      </c>
      <c r="CK15" s="254">
        <f t="shared" si="16"/>
        <v>1.040584819011571E-2</v>
      </c>
      <c r="CL15" s="256">
        <f t="shared" si="17"/>
        <v>55537.657334191397</v>
      </c>
      <c r="CM15" s="254">
        <f t="shared" si="18"/>
        <v>8.3262017936618967E-3</v>
      </c>
      <c r="CN15" s="256">
        <f t="shared" si="19"/>
        <v>142704.53078633561</v>
      </c>
      <c r="CO15" s="256">
        <f t="shared" si="20"/>
        <v>198242.18812052702</v>
      </c>
      <c r="CP15" s="254">
        <f t="shared" si="21"/>
        <v>8.8200271768607199E-3</v>
      </c>
      <c r="CQ15" s="252">
        <f t="shared" si="22"/>
        <v>0.87729599999999996</v>
      </c>
      <c r="CR15" s="15"/>
      <c r="CS15" s="60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0"/>
      <c r="DE15" s="605"/>
      <c r="DF15" s="15"/>
      <c r="DG15" s="593">
        <f t="shared" si="118"/>
        <v>12</v>
      </c>
      <c r="DH15" s="689">
        <f t="shared" si="24"/>
        <v>12</v>
      </c>
      <c r="DI15" s="15" t="s">
        <v>377</v>
      </c>
      <c r="DJ15" s="254">
        <f t="shared" si="25"/>
        <v>8.8200271768607199E-3</v>
      </c>
      <c r="DK15" s="256">
        <f t="shared" si="86"/>
        <v>514.87060639461583</v>
      </c>
      <c r="DL15" s="254">
        <f t="shared" si="26"/>
        <v>8.3262017936618967E-3</v>
      </c>
      <c r="DM15" s="256">
        <f t="shared" si="27"/>
        <v>16698.227324765499</v>
      </c>
      <c r="DN15" s="254">
        <f t="shared" si="28"/>
        <v>1.040584819011571E-2</v>
      </c>
      <c r="DO15" s="256">
        <f t="shared" si="29"/>
        <v>34511.279969485055</v>
      </c>
      <c r="DP15" s="256">
        <f t="shared" si="87"/>
        <v>51724.377900645166</v>
      </c>
      <c r="DQ15" s="254">
        <f t="shared" si="30"/>
        <v>9.6134710403511636E-3</v>
      </c>
      <c r="DR15" s="252">
        <f t="shared" si="31"/>
        <v>0.22889999999999999</v>
      </c>
      <c r="DS15" s="15"/>
      <c r="DT15" s="605"/>
      <c r="DU15" s="15"/>
      <c r="DV15" s="593">
        <f t="shared" si="119"/>
        <v>12</v>
      </c>
      <c r="DW15" s="689">
        <f t="shared" si="32"/>
        <v>12</v>
      </c>
      <c r="DX15" s="15" t="s">
        <v>377</v>
      </c>
      <c r="DY15" s="254">
        <f t="shared" si="33"/>
        <v>8.3262017936618967E-3</v>
      </c>
      <c r="DZ15" s="256">
        <f t="shared" si="34"/>
        <v>30210.097010919992</v>
      </c>
      <c r="EA15" s="252">
        <f t="shared" si="35"/>
        <v>0.133691</v>
      </c>
      <c r="EB15" s="15"/>
      <c r="EC15" s="605"/>
      <c r="ED15" s="15"/>
      <c r="EE15" s="15"/>
      <c r="EF15" s="15"/>
      <c r="EG15" s="15"/>
      <c r="EH15" s="15"/>
      <c r="EI15" s="15"/>
      <c r="EJ15" s="15"/>
      <c r="EK15" s="605"/>
      <c r="EL15" s="15"/>
      <c r="EM15" s="593">
        <f t="shared" si="120"/>
        <v>12</v>
      </c>
      <c r="EN15" s="689">
        <f t="shared" si="36"/>
        <v>12</v>
      </c>
      <c r="EO15" s="15" t="s">
        <v>377</v>
      </c>
      <c r="EP15" s="254">
        <f t="shared" si="37"/>
        <v>1.3717555772136399E-2</v>
      </c>
      <c r="EQ15" s="256">
        <f t="shared" si="38"/>
        <v>98360.322767488135</v>
      </c>
      <c r="ER15" s="254">
        <f t="shared" si="39"/>
        <v>8.8200271768607199E-3</v>
      </c>
      <c r="ES15" s="256">
        <f t="shared" si="40"/>
        <v>10426.559357702236</v>
      </c>
      <c r="ET15" s="254">
        <f t="shared" si="41"/>
        <v>1.040584819011571E-2</v>
      </c>
      <c r="EU15" s="256">
        <f t="shared" si="42"/>
        <v>31274.917642769287</v>
      </c>
      <c r="EV15" s="256">
        <f t="shared" si="43"/>
        <v>140061.79976795966</v>
      </c>
      <c r="EW15" s="254">
        <f t="shared" si="44"/>
        <v>1.2331493344482577E-2</v>
      </c>
      <c r="EX15" s="252">
        <f t="shared" si="45"/>
        <v>0.61982599999999999</v>
      </c>
      <c r="EY15" s="15"/>
      <c r="EZ15" s="605"/>
      <c r="FA15" s="15"/>
      <c r="FB15" s="15"/>
      <c r="FC15" s="15"/>
      <c r="FD15" s="15"/>
      <c r="FE15" s="15"/>
      <c r="FF15" s="605"/>
      <c r="FG15" s="15"/>
      <c r="FH15" s="593">
        <f t="shared" si="121"/>
        <v>12</v>
      </c>
      <c r="FI15" s="675">
        <f t="shared" si="46"/>
        <v>12</v>
      </c>
      <c r="FJ15" s="15" t="s">
        <v>377</v>
      </c>
      <c r="FK15" s="254">
        <f t="shared" si="47"/>
        <v>1.3717555772136399E-2</v>
      </c>
      <c r="FL15" s="256">
        <f t="shared" si="48"/>
        <v>271987.51817702485</v>
      </c>
      <c r="FM15" s="252">
        <f t="shared" si="49"/>
        <v>1.2036469999999999</v>
      </c>
      <c r="FN15" s="15"/>
      <c r="FO15" s="605"/>
      <c r="FP15" s="15"/>
      <c r="FQ15" s="247">
        <v>12</v>
      </c>
      <c r="FR15" s="675">
        <v>12</v>
      </c>
      <c r="FS15" s="15" t="s">
        <v>377</v>
      </c>
      <c r="FT15" s="256">
        <f t="shared" si="50"/>
        <v>857905.52725455165</v>
      </c>
      <c r="FU15" s="256">
        <f t="shared" si="51"/>
        <v>316959.30991742434</v>
      </c>
      <c r="FV15" s="256">
        <f t="shared" si="52"/>
        <v>198242.18812052702</v>
      </c>
      <c r="FW15" s="256">
        <f t="shared" si="53"/>
        <v>51724.377900645166</v>
      </c>
      <c r="FX15" s="256">
        <f t="shared" si="54"/>
        <v>30210.097010919992</v>
      </c>
      <c r="FY15" s="256">
        <f t="shared" si="55"/>
        <v>140061.79976795966</v>
      </c>
      <c r="FZ15" s="256">
        <f t="shared" si="56"/>
        <v>271987.51817702485</v>
      </c>
      <c r="GA15" s="256">
        <f t="shared" si="57"/>
        <v>1867090.8181490526</v>
      </c>
      <c r="GB15" s="325">
        <f t="shared" si="58"/>
        <v>8.2625790000000006</v>
      </c>
      <c r="GC15" s="15"/>
      <c r="GD15" s="605"/>
      <c r="GE15" s="15"/>
      <c r="GF15" s="593">
        <f t="shared" si="89"/>
        <v>12</v>
      </c>
      <c r="GG15" s="675">
        <f t="shared" si="59"/>
        <v>12</v>
      </c>
      <c r="GH15" s="15" t="s">
        <v>377</v>
      </c>
      <c r="GI15" s="252">
        <f t="shared" si="60"/>
        <v>3.7965550000000001</v>
      </c>
      <c r="GJ15" s="252">
        <f t="shared" si="61"/>
        <v>1.4026639999999999</v>
      </c>
      <c r="GK15" s="252">
        <f t="shared" si="62"/>
        <v>0.87729599999999996</v>
      </c>
      <c r="GL15" s="252">
        <f t="shared" si="63"/>
        <v>0.22889999999999999</v>
      </c>
      <c r="GM15" s="252">
        <f t="shared" si="64"/>
        <v>0.133691</v>
      </c>
      <c r="GN15" s="252">
        <f t="shared" si="65"/>
        <v>0.61982599999999999</v>
      </c>
      <c r="GO15" s="252">
        <f t="shared" si="66"/>
        <v>1.2036469999999999</v>
      </c>
      <c r="GP15" s="252">
        <f t="shared" si="67"/>
        <v>8.2625790000000006</v>
      </c>
      <c r="GQ15" s="845">
        <f t="shared" si="90"/>
        <v>22596949.727638829</v>
      </c>
      <c r="GR15" s="616"/>
      <c r="GS15" s="605"/>
      <c r="GT15" s="15"/>
      <c r="GU15" s="247">
        <f t="shared" si="91"/>
        <v>12</v>
      </c>
      <c r="GV15" s="675">
        <f t="shared" si="68"/>
        <v>12</v>
      </c>
      <c r="GW15" s="15" t="s">
        <v>377</v>
      </c>
      <c r="GX15" s="231" t="s">
        <v>360</v>
      </c>
      <c r="GY15" s="270">
        <f t="shared" si="69"/>
        <v>1867090.8181490526</v>
      </c>
      <c r="GZ15" s="365">
        <f t="shared" si="70"/>
        <v>22596949.727638829</v>
      </c>
      <c r="HA15" s="252">
        <f t="shared" si="92"/>
        <v>8.2625790000000006</v>
      </c>
      <c r="HB15" s="256">
        <f t="shared" si="71"/>
        <v>1867090.8228364431</v>
      </c>
      <c r="HC15" s="657">
        <f t="shared" si="72"/>
        <v>4.687390523031354E-3</v>
      </c>
      <c r="HD15" s="657"/>
      <c r="HE15" s="605"/>
      <c r="HF15" s="15"/>
      <c r="HG15" s="657"/>
      <c r="HH15" s="657"/>
      <c r="HI15" s="657"/>
      <c r="HJ15" s="657"/>
      <c r="HK15" s="657"/>
      <c r="HL15" s="657"/>
      <c r="HM15" s="657"/>
      <c r="HN15" s="605"/>
      <c r="HO15" s="15"/>
      <c r="HP15" s="593">
        <f t="shared" si="122"/>
        <v>12</v>
      </c>
      <c r="HQ15" s="694">
        <f t="shared" si="73"/>
        <v>12</v>
      </c>
      <c r="HR15" s="15" t="s">
        <v>377</v>
      </c>
      <c r="HS15" s="845">
        <f t="shared" si="93"/>
        <v>22596949.727638829</v>
      </c>
      <c r="HT15" s="695">
        <f t="shared" si="94"/>
        <v>8.2625790000000006</v>
      </c>
      <c r="HU15" s="695">
        <v>6.2761579999999997</v>
      </c>
      <c r="HV15" s="672">
        <f t="shared" si="95"/>
        <v>0.31650270754815302</v>
      </c>
      <c r="HW15" s="695">
        <f t="shared" si="96"/>
        <v>1.9864210000000009</v>
      </c>
      <c r="HX15" s="673">
        <v>10</v>
      </c>
      <c r="HY15" s="15"/>
      <c r="HZ15" s="60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605"/>
      <c r="IN15" s="15"/>
      <c r="IO15" s="593">
        <v>12</v>
      </c>
      <c r="IP15" s="694">
        <v>12</v>
      </c>
      <c r="IQ15" s="15" t="s">
        <v>377</v>
      </c>
      <c r="IR15" s="696">
        <f t="shared" si="97"/>
        <v>1867090.8181490526</v>
      </c>
      <c r="IS15" s="697">
        <f t="shared" si="97"/>
        <v>22596949.727638829</v>
      </c>
      <c r="IT15" s="698">
        <f t="shared" si="97"/>
        <v>8.2625790000000006</v>
      </c>
      <c r="IU15" s="365">
        <v>0</v>
      </c>
      <c r="IV15" s="365">
        <f t="shared" si="99"/>
        <v>22596949.727638829</v>
      </c>
      <c r="IW15" s="696">
        <f t="shared" si="100"/>
        <v>0</v>
      </c>
      <c r="IX15" s="696">
        <f t="shared" si="101"/>
        <v>1867090.8181490526</v>
      </c>
      <c r="IY15" s="556">
        <f>IT15</f>
        <v>8.2625790000000006</v>
      </c>
      <c r="IZ15" s="699">
        <f>IY15</f>
        <v>8.2625790000000006</v>
      </c>
      <c r="JA15" s="696">
        <f t="shared" si="104"/>
        <v>1867090.8228364431</v>
      </c>
      <c r="JB15" s="700">
        <f t="shared" si="105"/>
        <v>0</v>
      </c>
      <c r="JC15" s="15"/>
      <c r="JD15" s="605"/>
      <c r="JE15" s="15"/>
      <c r="JF15" s="593">
        <f t="shared" si="123"/>
        <v>12</v>
      </c>
      <c r="JG15" s="694">
        <f t="shared" si="74"/>
        <v>12</v>
      </c>
      <c r="JH15" s="15" t="s">
        <v>377</v>
      </c>
      <c r="JI15" s="845">
        <f t="shared" si="106"/>
        <v>22596949.727638829</v>
      </c>
      <c r="JJ15" s="695">
        <f t="shared" si="107"/>
        <v>8.2625790000000006</v>
      </c>
      <c r="JK15" s="695">
        <v>6.2759999999999998</v>
      </c>
      <c r="JL15" s="672">
        <f t="shared" si="125"/>
        <v>0.3165358508604208</v>
      </c>
      <c r="JM15" s="695">
        <f t="shared" si="109"/>
        <v>1.9865790000000008</v>
      </c>
      <c r="JN15" s="673">
        <v>10</v>
      </c>
      <c r="JO15" s="15"/>
      <c r="JP15" s="15"/>
      <c r="JQ15" s="605"/>
      <c r="JR15" s="15"/>
      <c r="JS15" s="845">
        <v>31888932</v>
      </c>
      <c r="JT15" s="695">
        <v>8.3363779999999998</v>
      </c>
      <c r="JU15" s="850">
        <f t="shared" si="110"/>
        <v>9291982.2723611705</v>
      </c>
      <c r="JV15" s="851">
        <f t="shared" si="111"/>
        <v>-7.3798999999999282E-2</v>
      </c>
    </row>
    <row r="16" spans="1:287" x14ac:dyDescent="0.3">
      <c r="A16" s="15"/>
      <c r="B16" s="15"/>
      <c r="C16" s="15"/>
      <c r="D16" s="15"/>
      <c r="E16" s="27"/>
      <c r="F16" s="15"/>
      <c r="G16" s="605"/>
      <c r="H16" s="15"/>
      <c r="I16" s="628">
        <f t="shared" si="112"/>
        <v>13</v>
      </c>
      <c r="J16" s="632">
        <f t="shared" si="1"/>
        <v>13</v>
      </c>
      <c r="K16" s="402" t="s">
        <v>378</v>
      </c>
      <c r="L16" s="842">
        <v>2484.7591308429533</v>
      </c>
      <c r="M16" s="634">
        <f t="shared" si="2"/>
        <v>1.1442263941017914E-6</v>
      </c>
      <c r="N16" s="633">
        <v>20.875</v>
      </c>
      <c r="O16" s="633">
        <f t="shared" si="75"/>
        <v>119.03037752541094</v>
      </c>
      <c r="P16" s="634">
        <f t="shared" si="3"/>
        <v>7.1050958061698395E-5</v>
      </c>
      <c r="Q16" s="635" t="s">
        <v>355</v>
      </c>
      <c r="R16" s="15"/>
      <c r="S16" s="605"/>
      <c r="T16" s="15"/>
      <c r="U16" s="636">
        <f>+U15+1</f>
        <v>13</v>
      </c>
      <c r="V16" s="637">
        <f t="shared" si="4"/>
        <v>13</v>
      </c>
      <c r="W16" s="402" t="s">
        <v>378</v>
      </c>
      <c r="X16" s="290">
        <f t="shared" si="76"/>
        <v>3367.8835841345681</v>
      </c>
      <c r="Y16" s="634">
        <f t="shared" si="5"/>
        <v>3.1751074380317804E-5</v>
      </c>
      <c r="Z16" s="15"/>
      <c r="AA16" s="605"/>
      <c r="AB16" s="15"/>
      <c r="AC16" s="636">
        <f t="shared" si="114"/>
        <v>13</v>
      </c>
      <c r="AD16" s="638">
        <v>13</v>
      </c>
      <c r="AE16" s="639" t="s">
        <v>378</v>
      </c>
      <c r="AF16" s="640">
        <v>74.84</v>
      </c>
      <c r="AG16" s="15"/>
      <c r="AH16" s="605"/>
      <c r="AI16" s="15"/>
      <c r="AJ16" s="15"/>
      <c r="AK16" s="15"/>
      <c r="AL16" s="15"/>
      <c r="AM16" s="15"/>
      <c r="AN16" s="605"/>
      <c r="AO16" s="15"/>
      <c r="AP16" s="636">
        <f t="shared" si="78"/>
        <v>13</v>
      </c>
      <c r="AQ16" s="645">
        <f t="shared" si="6"/>
        <v>13</v>
      </c>
      <c r="AR16" s="402" t="s">
        <v>378</v>
      </c>
      <c r="AS16" s="402">
        <f t="shared" si="7"/>
        <v>74.84</v>
      </c>
      <c r="AT16" s="845">
        <f t="shared" si="79"/>
        <v>2484.7591308429533</v>
      </c>
      <c r="AU16" s="646">
        <f t="shared" si="115"/>
        <v>51.655381486746286</v>
      </c>
      <c r="AV16" s="647">
        <f t="shared" si="8"/>
        <v>54.804637886833476</v>
      </c>
      <c r="AW16" s="648">
        <f t="shared" si="9"/>
        <v>25.610757435043677</v>
      </c>
      <c r="AX16" s="290">
        <f>AV16*AW16</f>
        <v>1403.5882872350969</v>
      </c>
      <c r="AY16" s="634">
        <f t="shared" si="80"/>
        <v>2.7393872282074361E-5</v>
      </c>
      <c r="AZ16" s="649">
        <f t="shared" si="10"/>
        <v>56.487901000000001</v>
      </c>
      <c r="BA16" s="15"/>
      <c r="BB16" s="605"/>
      <c r="BC16" s="15"/>
      <c r="BD16" s="15"/>
      <c r="BE16" s="15"/>
      <c r="BF16" s="15"/>
      <c r="BG16" s="15"/>
      <c r="BH16" s="15"/>
      <c r="BI16" s="605"/>
      <c r="BJ16" s="15"/>
      <c r="BK16" s="628">
        <f t="shared" si="116"/>
        <v>13</v>
      </c>
      <c r="BL16" s="635">
        <f t="shared" si="11"/>
        <v>13</v>
      </c>
      <c r="BM16" s="402" t="s">
        <v>378</v>
      </c>
      <c r="BN16" s="634">
        <f t="shared" si="81"/>
        <v>2.7393872282074361E-5</v>
      </c>
      <c r="BO16" s="290">
        <f t="shared" si="82"/>
        <v>319.81090620842144</v>
      </c>
      <c r="BP16" s="634">
        <f t="shared" si="83"/>
        <v>1.1442263941017914E-6</v>
      </c>
      <c r="BQ16" s="290">
        <f t="shared" si="84"/>
        <v>13.358318832666264</v>
      </c>
      <c r="BR16" s="650">
        <f t="shared" si="12"/>
        <v>333.16922504108771</v>
      </c>
      <c r="BS16" s="649">
        <f t="shared" si="13"/>
        <v>13.408512</v>
      </c>
      <c r="BT16" s="15"/>
      <c r="BU16" s="605"/>
      <c r="BV16" s="10"/>
      <c r="BW16" s="191"/>
      <c r="BX16" s="191"/>
      <c r="BY16" s="191"/>
      <c r="BZ16" s="191"/>
      <c r="CA16" s="191"/>
      <c r="CB16" s="191"/>
      <c r="CC16" s="191"/>
      <c r="CD16" s="191"/>
      <c r="CE16" s="15"/>
      <c r="CF16" s="605"/>
      <c r="CG16" s="15"/>
      <c r="CH16" s="628">
        <f t="shared" si="117"/>
        <v>13</v>
      </c>
      <c r="CI16" s="638">
        <f t="shared" si="15"/>
        <v>13</v>
      </c>
      <c r="CJ16" s="402" t="s">
        <v>378</v>
      </c>
      <c r="CK16" s="634">
        <f t="shared" si="16"/>
        <v>1.1442263941017914E-6</v>
      </c>
      <c r="CL16" s="290">
        <f t="shared" si="17"/>
        <v>6.1069172091829351</v>
      </c>
      <c r="CM16" s="634">
        <f t="shared" si="18"/>
        <v>7.1050958061698395E-5</v>
      </c>
      <c r="CN16" s="290">
        <f t="shared" si="19"/>
        <v>1217.7573740565056</v>
      </c>
      <c r="CO16" s="290">
        <f t="shared" si="20"/>
        <v>1223.8642912656885</v>
      </c>
      <c r="CP16" s="634">
        <f t="shared" si="21"/>
        <v>5.4451155993041805E-5</v>
      </c>
      <c r="CQ16" s="649">
        <f t="shared" si="22"/>
        <v>49.254846000000001</v>
      </c>
      <c r="CR16" s="15"/>
      <c r="CS16" s="60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0"/>
      <c r="DE16" s="605"/>
      <c r="DF16" s="15"/>
      <c r="DG16" s="636">
        <f t="shared" si="118"/>
        <v>13</v>
      </c>
      <c r="DH16" s="654">
        <f t="shared" si="24"/>
        <v>13</v>
      </c>
      <c r="DI16" s="402" t="s">
        <v>378</v>
      </c>
      <c r="DJ16" s="634">
        <f t="shared" si="25"/>
        <v>5.4451155993041805E-5</v>
      </c>
      <c r="DK16" s="290">
        <f t="shared" si="86"/>
        <v>3.1785956146003342</v>
      </c>
      <c r="DL16" s="634">
        <f t="shared" si="26"/>
        <v>7.1050958061698395E-5</v>
      </c>
      <c r="DM16" s="290">
        <f t="shared" si="27"/>
        <v>142.49294921722347</v>
      </c>
      <c r="DN16" s="634">
        <f t="shared" si="28"/>
        <v>1.1442263941017914E-6</v>
      </c>
      <c r="DO16" s="290">
        <f t="shared" si="29"/>
        <v>3.7948581138086119</v>
      </c>
      <c r="DP16" s="290">
        <f t="shared" si="87"/>
        <v>149.46640294563241</v>
      </c>
      <c r="DQ16" s="634">
        <f t="shared" si="30"/>
        <v>2.7779762551873486E-5</v>
      </c>
      <c r="DR16" s="649">
        <f t="shared" si="31"/>
        <v>6.0153280000000002</v>
      </c>
      <c r="DS16" s="15"/>
      <c r="DT16" s="605"/>
      <c r="DU16" s="15"/>
      <c r="DV16" s="636">
        <f t="shared" si="119"/>
        <v>13</v>
      </c>
      <c r="DW16" s="654">
        <f t="shared" si="32"/>
        <v>13</v>
      </c>
      <c r="DX16" s="402" t="s">
        <v>378</v>
      </c>
      <c r="DY16" s="634">
        <f t="shared" si="33"/>
        <v>7.1050958061698395E-5</v>
      </c>
      <c r="DZ16" s="290">
        <f t="shared" si="34"/>
        <v>257.79537764706231</v>
      </c>
      <c r="EA16" s="649">
        <f t="shared" si="35"/>
        <v>10.375064999999999</v>
      </c>
      <c r="EB16" s="15"/>
      <c r="EC16" s="605"/>
      <c r="ED16" s="15"/>
      <c r="EE16" s="15"/>
      <c r="EF16" s="15"/>
      <c r="EG16" s="15"/>
      <c r="EH16" s="15"/>
      <c r="EI16" s="15"/>
      <c r="EJ16" s="15"/>
      <c r="EK16" s="605"/>
      <c r="EL16" s="15"/>
      <c r="EM16" s="636">
        <f>+EM15+1</f>
        <v>13</v>
      </c>
      <c r="EN16" s="654">
        <f t="shared" si="36"/>
        <v>13</v>
      </c>
      <c r="EO16" s="402" t="s">
        <v>378</v>
      </c>
      <c r="EP16" s="634">
        <f t="shared" si="37"/>
        <v>3.1751074380317804E-5</v>
      </c>
      <c r="EQ16" s="290">
        <f t="shared" si="38"/>
        <v>227.66781313958478</v>
      </c>
      <c r="ER16" s="634">
        <f t="shared" si="39"/>
        <v>5.4451155993041805E-5</v>
      </c>
      <c r="ES16" s="290">
        <f t="shared" si="40"/>
        <v>64.369213231724672</v>
      </c>
      <c r="ET16" s="634">
        <f t="shared" si="41"/>
        <v>1.1442263941017914E-6</v>
      </c>
      <c r="EU16" s="290">
        <f t="shared" si="42"/>
        <v>3.4389879216389443</v>
      </c>
      <c r="EV16" s="290">
        <f t="shared" si="43"/>
        <v>295.47601429294843</v>
      </c>
      <c r="EW16" s="634">
        <f t="shared" si="44"/>
        <v>2.6014662882700234E-5</v>
      </c>
      <c r="EX16" s="649">
        <f t="shared" si="45"/>
        <v>11.891536</v>
      </c>
      <c r="EY16" s="15"/>
      <c r="EZ16" s="605"/>
      <c r="FA16" s="15"/>
      <c r="FB16" s="15"/>
      <c r="FC16" s="15"/>
      <c r="FD16" s="15"/>
      <c r="FE16" s="15"/>
      <c r="FF16" s="605"/>
      <c r="FG16" s="15"/>
      <c r="FH16" s="636">
        <f>+FH15+1</f>
        <v>13</v>
      </c>
      <c r="FI16" s="637">
        <f t="shared" si="46"/>
        <v>13</v>
      </c>
      <c r="FJ16" s="402" t="s">
        <v>378</v>
      </c>
      <c r="FK16" s="634">
        <f t="shared" si="47"/>
        <v>3.1751074380317804E-5</v>
      </c>
      <c r="FL16" s="290">
        <f t="shared" si="48"/>
        <v>629.55063304341036</v>
      </c>
      <c r="FM16" s="649">
        <f t="shared" si="49"/>
        <v>25.336485</v>
      </c>
      <c r="FN16" s="15"/>
      <c r="FO16" s="605"/>
      <c r="FP16" s="15"/>
      <c r="FQ16" s="628">
        <v>13</v>
      </c>
      <c r="FR16" s="637">
        <v>13</v>
      </c>
      <c r="FS16" s="402" t="s">
        <v>378</v>
      </c>
      <c r="FT16" s="290">
        <f t="shared" si="50"/>
        <v>1403.5882872350969</v>
      </c>
      <c r="FU16" s="290">
        <f t="shared" si="51"/>
        <v>333.16922504108771</v>
      </c>
      <c r="FV16" s="290">
        <f t="shared" si="52"/>
        <v>1223.8642912656885</v>
      </c>
      <c r="FW16" s="290">
        <f t="shared" si="53"/>
        <v>149.46640294563241</v>
      </c>
      <c r="FX16" s="290">
        <f t="shared" si="54"/>
        <v>257.79537764706231</v>
      </c>
      <c r="FY16" s="290">
        <f t="shared" si="55"/>
        <v>295.47601429294843</v>
      </c>
      <c r="FZ16" s="290">
        <f t="shared" si="56"/>
        <v>629.55063304341036</v>
      </c>
      <c r="GA16" s="290">
        <f t="shared" si="57"/>
        <v>4292.9102314709271</v>
      </c>
      <c r="GB16" s="655">
        <f t="shared" si="58"/>
        <v>172.76967300000001</v>
      </c>
      <c r="GC16" s="15"/>
      <c r="GD16" s="605"/>
      <c r="GE16" s="15"/>
      <c r="GF16" s="636">
        <f t="shared" si="89"/>
        <v>13</v>
      </c>
      <c r="GG16" s="637">
        <f t="shared" si="59"/>
        <v>13</v>
      </c>
      <c r="GH16" s="402" t="s">
        <v>378</v>
      </c>
      <c r="GI16" s="649">
        <f t="shared" si="60"/>
        <v>56.487901000000001</v>
      </c>
      <c r="GJ16" s="649">
        <f t="shared" si="61"/>
        <v>13.408512</v>
      </c>
      <c r="GK16" s="649">
        <f t="shared" si="62"/>
        <v>49.254846000000001</v>
      </c>
      <c r="GL16" s="649">
        <f t="shared" si="63"/>
        <v>6.0153280000000002</v>
      </c>
      <c r="GM16" s="649">
        <f t="shared" si="64"/>
        <v>10.375064999999999</v>
      </c>
      <c r="GN16" s="649">
        <f t="shared" si="65"/>
        <v>11.891536</v>
      </c>
      <c r="GO16" s="649">
        <f t="shared" si="66"/>
        <v>25.336485</v>
      </c>
      <c r="GP16" s="649">
        <f t="shared" si="67"/>
        <v>172.76967300000001</v>
      </c>
      <c r="GQ16" s="845">
        <f t="shared" si="90"/>
        <v>2484.7591308429533</v>
      </c>
      <c r="GR16" s="616"/>
      <c r="GS16" s="605"/>
      <c r="GT16" s="15"/>
      <c r="GU16" s="628">
        <f t="shared" si="91"/>
        <v>13</v>
      </c>
      <c r="GV16" s="637">
        <f t="shared" si="68"/>
        <v>13</v>
      </c>
      <c r="GW16" s="402" t="s">
        <v>378</v>
      </c>
      <c r="GX16" s="635" t="s">
        <v>355</v>
      </c>
      <c r="GY16" s="290">
        <f t="shared" si="69"/>
        <v>4292.9102314709271</v>
      </c>
      <c r="GZ16" s="633">
        <f t="shared" si="70"/>
        <v>2484.7591308429533</v>
      </c>
      <c r="HA16" s="649">
        <f t="shared" si="92"/>
        <v>172.76967300000001</v>
      </c>
      <c r="HB16" s="290">
        <f t="shared" si="71"/>
        <v>4292.9102251950126</v>
      </c>
      <c r="HC16" s="656">
        <f t="shared" si="72"/>
        <v>-6.2759145293966867E-6</v>
      </c>
      <c r="HD16" s="657"/>
      <c r="HE16" s="605"/>
      <c r="HF16" s="15"/>
      <c r="HG16" s="657"/>
      <c r="HH16" s="657"/>
      <c r="HI16" s="657"/>
      <c r="HJ16" s="657"/>
      <c r="HK16" s="657"/>
      <c r="HL16" s="657"/>
      <c r="HM16" s="657"/>
      <c r="HN16" s="605"/>
      <c r="HO16" s="15"/>
      <c r="HP16" s="636">
        <f t="shared" si="122"/>
        <v>13</v>
      </c>
      <c r="HQ16" s="660">
        <f t="shared" si="73"/>
        <v>13</v>
      </c>
      <c r="HR16" s="402" t="s">
        <v>378</v>
      </c>
      <c r="HS16" s="845">
        <f t="shared" si="93"/>
        <v>2484.7591308429533</v>
      </c>
      <c r="HT16" s="661">
        <f t="shared" si="94"/>
        <v>172.76967300000001</v>
      </c>
      <c r="HU16" s="661">
        <v>139.474243</v>
      </c>
      <c r="HV16" s="630">
        <f t="shared" si="95"/>
        <v>0.23872099452800044</v>
      </c>
      <c r="HW16" s="661">
        <f t="shared" si="96"/>
        <v>33.29543000000001</v>
      </c>
      <c r="HX16" s="631">
        <v>10</v>
      </c>
      <c r="HY16" s="15"/>
      <c r="HZ16" s="60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605"/>
      <c r="IN16" s="15"/>
      <c r="IO16" s="636">
        <v>13</v>
      </c>
      <c r="IP16" s="660">
        <v>13</v>
      </c>
      <c r="IQ16" s="402" t="s">
        <v>378</v>
      </c>
      <c r="IR16" s="667">
        <f t="shared" si="97"/>
        <v>4292.9102314709271</v>
      </c>
      <c r="IS16" s="668">
        <f t="shared" si="97"/>
        <v>2484.7591308429533</v>
      </c>
      <c r="IT16" s="669">
        <f t="shared" si="97"/>
        <v>172.76967300000001</v>
      </c>
      <c r="IU16" s="633">
        <f t="shared" si="98"/>
        <v>372.7187537159852</v>
      </c>
      <c r="IV16" s="633">
        <f t="shared" si="99"/>
        <v>2112.040377126968</v>
      </c>
      <c r="IW16" s="667">
        <f t="shared" si="100"/>
        <v>5.5907813057397782</v>
      </c>
      <c r="IX16" s="667">
        <f t="shared" si="101"/>
        <v>4287.3194501651869</v>
      </c>
      <c r="IY16" s="670">
        <f t="shared" si="102"/>
        <v>172.54467030414799</v>
      </c>
      <c r="IZ16" s="670">
        <f t="shared" si="103"/>
        <v>174.04467030414799</v>
      </c>
      <c r="JA16" s="667">
        <f t="shared" si="104"/>
        <v>4292.9102314709262</v>
      </c>
      <c r="JB16" s="655">
        <f t="shared" si="105"/>
        <v>0.22500269585202659</v>
      </c>
      <c r="JC16" s="15"/>
      <c r="JD16" s="605"/>
      <c r="JE16" s="15"/>
      <c r="JF16" s="636">
        <f t="shared" si="123"/>
        <v>13</v>
      </c>
      <c r="JG16" s="660">
        <f t="shared" si="74"/>
        <v>13</v>
      </c>
      <c r="JH16" s="402" t="s">
        <v>378</v>
      </c>
      <c r="JI16" s="845">
        <f t="shared" si="106"/>
        <v>2484.7591308429533</v>
      </c>
      <c r="JJ16" s="661">
        <f t="shared" si="107"/>
        <v>172.54467030414799</v>
      </c>
      <c r="JK16" s="661">
        <v>139.24</v>
      </c>
      <c r="JL16" s="630">
        <f t="shared" si="125"/>
        <v>0.23918895650781358</v>
      </c>
      <c r="JM16" s="661">
        <f t="shared" si="109"/>
        <v>33.304670304147976</v>
      </c>
      <c r="JN16" s="631">
        <v>10</v>
      </c>
      <c r="JO16" s="15"/>
      <c r="JP16" s="15"/>
      <c r="JQ16" s="605"/>
      <c r="JR16" s="15"/>
      <c r="JS16" s="845">
        <v>1441</v>
      </c>
      <c r="JT16" s="661">
        <v>174.53606209246701</v>
      </c>
      <c r="JU16" s="850">
        <f t="shared" si="110"/>
        <v>-1043.7591308429533</v>
      </c>
      <c r="JV16" s="851">
        <f t="shared" si="111"/>
        <v>-1.9913917883190209</v>
      </c>
    </row>
    <row r="17" spans="1:282" x14ac:dyDescent="0.3">
      <c r="A17" s="15"/>
      <c r="B17" s="15"/>
      <c r="C17" s="15"/>
      <c r="D17" s="15"/>
      <c r="E17" s="15"/>
      <c r="F17" s="15"/>
      <c r="G17" s="605"/>
      <c r="H17" s="15"/>
      <c r="I17" s="247">
        <f>+I16+1</f>
        <v>14</v>
      </c>
      <c r="J17" s="674">
        <f t="shared" si="1"/>
        <v>14</v>
      </c>
      <c r="K17" s="15" t="s">
        <v>379</v>
      </c>
      <c r="L17" s="842">
        <v>5538933</v>
      </c>
      <c r="M17" s="564">
        <f t="shared" si="2"/>
        <v>2.5506670868380406E-3</v>
      </c>
      <c r="N17" s="365">
        <v>1212</v>
      </c>
      <c r="O17" s="365">
        <f t="shared" si="75"/>
        <v>4570.0767326732675</v>
      </c>
      <c r="P17" s="564">
        <f t="shared" si="3"/>
        <v>2.7279450592567625E-3</v>
      </c>
      <c r="Q17" s="231" t="s">
        <v>360</v>
      </c>
      <c r="R17" s="15"/>
      <c r="S17" s="605"/>
      <c r="T17" s="15"/>
      <c r="U17" s="593">
        <f t="shared" si="113"/>
        <v>14</v>
      </c>
      <c r="V17" s="675">
        <f t="shared" si="4"/>
        <v>14</v>
      </c>
      <c r="W17" s="15" t="s">
        <v>379</v>
      </c>
      <c r="X17" s="270">
        <f t="shared" si="76"/>
        <v>388760.73384420079</v>
      </c>
      <c r="Y17" s="564">
        <f t="shared" si="5"/>
        <v>3.665082437701311E-3</v>
      </c>
      <c r="Z17" s="15"/>
      <c r="AA17" s="605"/>
      <c r="AB17" s="15"/>
      <c r="AC17" s="593">
        <f>+AC16+1</f>
        <v>14</v>
      </c>
      <c r="AD17" s="74">
        <v>14</v>
      </c>
      <c r="AE17" s="258" t="s">
        <v>379</v>
      </c>
      <c r="AF17" s="280">
        <v>5.35</v>
      </c>
      <c r="AG17" s="15"/>
      <c r="AH17" s="605"/>
      <c r="AI17" s="15"/>
      <c r="AJ17" s="15"/>
      <c r="AK17" s="15"/>
      <c r="AL17" s="15"/>
      <c r="AM17" s="15"/>
      <c r="AN17" s="605"/>
      <c r="AO17" s="15"/>
      <c r="AP17" s="593">
        <f t="shared" si="78"/>
        <v>14</v>
      </c>
      <c r="AQ17" s="678">
        <f t="shared" si="6"/>
        <v>14</v>
      </c>
      <c r="AR17" s="15" t="s">
        <v>379</v>
      </c>
      <c r="AS17" s="15">
        <f t="shared" si="7"/>
        <v>5.35</v>
      </c>
      <c r="AT17" s="845">
        <f t="shared" si="79"/>
        <v>5538933</v>
      </c>
      <c r="AU17" s="679">
        <f t="shared" si="115"/>
        <v>8231.4698749999989</v>
      </c>
      <c r="AV17" s="680">
        <f t="shared" si="8"/>
        <v>8733.3151511329415</v>
      </c>
      <c r="AW17" s="681">
        <f t="shared" si="9"/>
        <v>25.610757435043677</v>
      </c>
      <c r="AX17" s="270">
        <f t="shared" si="124"/>
        <v>223666.81593945756</v>
      </c>
      <c r="AY17" s="564">
        <f t="shared" si="80"/>
        <v>4.3653115698574245E-3</v>
      </c>
      <c r="AZ17" s="682">
        <f t="shared" si="10"/>
        <v>4.0380849999999997</v>
      </c>
      <c r="BA17" s="15"/>
      <c r="BB17" s="605"/>
      <c r="BC17" s="15"/>
      <c r="BD17" s="15"/>
      <c r="BE17" s="15"/>
      <c r="BF17" s="15"/>
      <c r="BG17" s="15"/>
      <c r="BH17" s="15"/>
      <c r="BI17" s="605"/>
      <c r="BJ17" s="15"/>
      <c r="BK17" s="247">
        <f t="shared" si="116"/>
        <v>14</v>
      </c>
      <c r="BL17" s="231">
        <f t="shared" si="11"/>
        <v>14</v>
      </c>
      <c r="BM17" s="15" t="s">
        <v>379</v>
      </c>
      <c r="BN17" s="564">
        <f t="shared" si="81"/>
        <v>4.3653115698574245E-3</v>
      </c>
      <c r="BO17" s="270">
        <f t="shared" si="82"/>
        <v>50963.01226284662</v>
      </c>
      <c r="BP17" s="564">
        <f t="shared" si="83"/>
        <v>2.5506670868380406E-3</v>
      </c>
      <c r="BQ17" s="270">
        <f t="shared" si="84"/>
        <v>29777.86944752077</v>
      </c>
      <c r="BR17" s="685">
        <f t="shared" si="12"/>
        <v>80740.881710367394</v>
      </c>
      <c r="BS17" s="682">
        <f t="shared" si="13"/>
        <v>1.457697</v>
      </c>
      <c r="BT17" s="15"/>
      <c r="BU17" s="605"/>
      <c r="BV17" s="10"/>
      <c r="BW17" s="191"/>
      <c r="BX17" s="191"/>
      <c r="BY17" s="191"/>
      <c r="BZ17" s="191"/>
      <c r="CA17" s="191"/>
      <c r="CB17" s="191"/>
      <c r="CC17" s="191"/>
      <c r="CD17" s="191"/>
      <c r="CE17" s="15"/>
      <c r="CF17" s="605"/>
      <c r="CG17" s="15"/>
      <c r="CH17" s="247">
        <f t="shared" si="117"/>
        <v>14</v>
      </c>
      <c r="CI17" s="74">
        <f t="shared" si="15"/>
        <v>14</v>
      </c>
      <c r="CJ17" s="15" t="s">
        <v>379</v>
      </c>
      <c r="CK17" s="254">
        <f t="shared" si="16"/>
        <v>2.5506670868380406E-3</v>
      </c>
      <c r="CL17" s="256">
        <f t="shared" si="17"/>
        <v>13613.313595807524</v>
      </c>
      <c r="CM17" s="254">
        <f t="shared" si="18"/>
        <v>2.7279450592567625E-3</v>
      </c>
      <c r="CN17" s="256">
        <f t="shared" si="19"/>
        <v>46754.826430999514</v>
      </c>
      <c r="CO17" s="256">
        <f t="shared" si="20"/>
        <v>60368.140026807036</v>
      </c>
      <c r="CP17" s="254">
        <f t="shared" si="21"/>
        <v>2.6858492670049326E-3</v>
      </c>
      <c r="CQ17" s="252">
        <f t="shared" si="22"/>
        <v>1.089888</v>
      </c>
      <c r="CR17" s="15"/>
      <c r="CS17" s="60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0"/>
      <c r="DE17" s="605"/>
      <c r="DF17" s="15"/>
      <c r="DG17" s="593">
        <f t="shared" si="118"/>
        <v>14</v>
      </c>
      <c r="DH17" s="689">
        <f t="shared" si="24"/>
        <v>14</v>
      </c>
      <c r="DI17" s="15" t="s">
        <v>379</v>
      </c>
      <c r="DJ17" s="254">
        <f t="shared" si="25"/>
        <v>2.6858492670049326E-3</v>
      </c>
      <c r="DK17" s="256">
        <f t="shared" si="86"/>
        <v>156.78691381079872</v>
      </c>
      <c r="DL17" s="254">
        <f t="shared" si="26"/>
        <v>2.7279450592567625E-3</v>
      </c>
      <c r="DM17" s="256">
        <f t="shared" si="27"/>
        <v>5470.9035233346685</v>
      </c>
      <c r="DN17" s="254">
        <f t="shared" si="28"/>
        <v>2.5506670868380406E-3</v>
      </c>
      <c r="DO17" s="256">
        <f t="shared" si="29"/>
        <v>8459.3571167445243</v>
      </c>
      <c r="DP17" s="256">
        <f t="shared" si="87"/>
        <v>14087.047553889992</v>
      </c>
      <c r="DQ17" s="254">
        <f t="shared" si="30"/>
        <v>2.6182127112964653E-3</v>
      </c>
      <c r="DR17" s="252">
        <f t="shared" si="31"/>
        <v>0.254328</v>
      </c>
      <c r="DS17" s="15"/>
      <c r="DT17" s="605"/>
      <c r="DU17" s="15"/>
      <c r="DV17" s="593">
        <f t="shared" si="119"/>
        <v>14</v>
      </c>
      <c r="DW17" s="689">
        <f t="shared" si="32"/>
        <v>14</v>
      </c>
      <c r="DX17" s="15" t="s">
        <v>379</v>
      </c>
      <c r="DY17" s="254">
        <f t="shared" si="33"/>
        <v>2.7279450592567625E-3</v>
      </c>
      <c r="DZ17" s="256">
        <f t="shared" si="34"/>
        <v>9897.8486136788415</v>
      </c>
      <c r="EA17" s="252">
        <f t="shared" si="35"/>
        <v>0.17869599999999999</v>
      </c>
      <c r="EB17" s="15"/>
      <c r="EC17" s="605"/>
      <c r="ED17" s="15"/>
      <c r="EE17" s="15"/>
      <c r="EF17" s="15"/>
      <c r="EG17" s="15"/>
      <c r="EH17" s="15"/>
      <c r="EI17" s="15"/>
      <c r="EJ17" s="15"/>
      <c r="EK17" s="605"/>
      <c r="EL17" s="15"/>
      <c r="EM17" s="593">
        <f t="shared" si="120"/>
        <v>14</v>
      </c>
      <c r="EN17" s="689">
        <f t="shared" si="36"/>
        <v>14</v>
      </c>
      <c r="EO17" s="15" t="s">
        <v>379</v>
      </c>
      <c r="EP17" s="254">
        <f t="shared" si="37"/>
        <v>3.665082437701311E-3</v>
      </c>
      <c r="EQ17" s="256">
        <f t="shared" si="38"/>
        <v>26280.096653516895</v>
      </c>
      <c r="ER17" s="254">
        <f t="shared" si="39"/>
        <v>2.6858492670049326E-3</v>
      </c>
      <c r="ES17" s="256">
        <f t="shared" si="40"/>
        <v>3175.065818588032</v>
      </c>
      <c r="ET17" s="254">
        <f t="shared" si="41"/>
        <v>2.5506670868380406E-3</v>
      </c>
      <c r="EU17" s="256">
        <f t="shared" si="42"/>
        <v>7666.064468512579</v>
      </c>
      <c r="EV17" s="256">
        <f t="shared" si="43"/>
        <v>37121.226940617504</v>
      </c>
      <c r="EW17" s="254">
        <f t="shared" si="44"/>
        <v>3.2682727461422257E-3</v>
      </c>
      <c r="EX17" s="252">
        <f t="shared" si="45"/>
        <v>0.67018699999999998</v>
      </c>
      <c r="EY17" s="15"/>
      <c r="EZ17" s="605"/>
      <c r="FA17" s="15"/>
      <c r="FB17" s="15"/>
      <c r="FC17" s="15"/>
      <c r="FD17" s="15"/>
      <c r="FE17" s="15"/>
      <c r="FF17" s="605"/>
      <c r="FG17" s="15"/>
      <c r="FH17" s="593">
        <f t="shared" si="121"/>
        <v>14</v>
      </c>
      <c r="FI17" s="675">
        <f t="shared" si="46"/>
        <v>14</v>
      </c>
      <c r="FJ17" s="15" t="s">
        <v>379</v>
      </c>
      <c r="FK17" s="254">
        <f t="shared" si="47"/>
        <v>3.665082437701311E-3</v>
      </c>
      <c r="FL17" s="256">
        <f t="shared" si="48"/>
        <v>72670.13837621361</v>
      </c>
      <c r="FM17" s="252">
        <f t="shared" si="49"/>
        <v>1.3119879999999999</v>
      </c>
      <c r="FN17" s="15"/>
      <c r="FO17" s="605"/>
      <c r="FP17" s="15"/>
      <c r="FQ17" s="247">
        <v>14</v>
      </c>
      <c r="FR17" s="675">
        <v>14</v>
      </c>
      <c r="FS17" s="15" t="s">
        <v>379</v>
      </c>
      <c r="FT17" s="256">
        <f t="shared" si="50"/>
        <v>223666.81593945756</v>
      </c>
      <c r="FU17" s="256">
        <f t="shared" si="51"/>
        <v>80740.881710367394</v>
      </c>
      <c r="FV17" s="256">
        <f t="shared" si="52"/>
        <v>60368.140026807036</v>
      </c>
      <c r="FW17" s="256">
        <f t="shared" si="53"/>
        <v>14087.047553889992</v>
      </c>
      <c r="FX17" s="256">
        <f t="shared" si="54"/>
        <v>9897.8486136788415</v>
      </c>
      <c r="FY17" s="256">
        <f t="shared" si="55"/>
        <v>37121.226940617504</v>
      </c>
      <c r="FZ17" s="256">
        <f t="shared" si="56"/>
        <v>72670.13837621361</v>
      </c>
      <c r="GA17" s="256">
        <f t="shared" si="57"/>
        <v>498552.09916103189</v>
      </c>
      <c r="GB17" s="325">
        <f t="shared" si="58"/>
        <v>9.0008689999999998</v>
      </c>
      <c r="GC17" s="15"/>
      <c r="GD17" s="605"/>
      <c r="GE17" s="15"/>
      <c r="GF17" s="593">
        <f t="shared" si="89"/>
        <v>14</v>
      </c>
      <c r="GG17" s="675">
        <f t="shared" si="59"/>
        <v>14</v>
      </c>
      <c r="GH17" s="15" t="s">
        <v>379</v>
      </c>
      <c r="GI17" s="252">
        <f t="shared" si="60"/>
        <v>4.0380849999999997</v>
      </c>
      <c r="GJ17" s="252">
        <f t="shared" si="61"/>
        <v>1.457697</v>
      </c>
      <c r="GK17" s="252">
        <f t="shared" si="62"/>
        <v>1.089888</v>
      </c>
      <c r="GL17" s="252">
        <f t="shared" si="63"/>
        <v>0.254328</v>
      </c>
      <c r="GM17" s="252">
        <f t="shared" si="64"/>
        <v>0.17869599999999999</v>
      </c>
      <c r="GN17" s="252">
        <f t="shared" si="65"/>
        <v>0.67018699999999998</v>
      </c>
      <c r="GO17" s="252">
        <f t="shared" si="66"/>
        <v>1.3119879999999999</v>
      </c>
      <c r="GP17" s="252">
        <f t="shared" si="67"/>
        <v>9.0008689999999998</v>
      </c>
      <c r="GQ17" s="845">
        <f t="shared" si="90"/>
        <v>5538933</v>
      </c>
      <c r="GR17" s="616"/>
      <c r="GS17" s="605"/>
      <c r="GT17" s="15"/>
      <c r="GU17" s="247">
        <f t="shared" si="91"/>
        <v>14</v>
      </c>
      <c r="GV17" s="675">
        <f t="shared" si="68"/>
        <v>14</v>
      </c>
      <c r="GW17" s="15" t="s">
        <v>379</v>
      </c>
      <c r="GX17" s="231" t="s">
        <v>360</v>
      </c>
      <c r="GY17" s="270">
        <f t="shared" si="69"/>
        <v>498552.09916103189</v>
      </c>
      <c r="GZ17" s="365">
        <f t="shared" si="70"/>
        <v>5538933</v>
      </c>
      <c r="HA17" s="252">
        <f t="shared" si="92"/>
        <v>9.0008689999999998</v>
      </c>
      <c r="HB17" s="256">
        <f t="shared" si="71"/>
        <v>498552.10332777002</v>
      </c>
      <c r="HC17" s="657">
        <f t="shared" si="72"/>
        <v>4.1667381301522255E-3</v>
      </c>
      <c r="HD17" s="657"/>
      <c r="HE17" s="605"/>
      <c r="HF17" s="15"/>
      <c r="HG17" s="657"/>
      <c r="HH17" s="657"/>
      <c r="HI17" s="657"/>
      <c r="HJ17" s="657"/>
      <c r="HK17" s="657"/>
      <c r="HL17" s="657"/>
      <c r="HM17" s="657"/>
      <c r="HN17" s="605"/>
      <c r="HO17" s="15"/>
      <c r="HP17" s="593">
        <f>+HP16+1</f>
        <v>14</v>
      </c>
      <c r="HQ17" s="694">
        <f t="shared" si="73"/>
        <v>14</v>
      </c>
      <c r="HR17" s="15" t="s">
        <v>379</v>
      </c>
      <c r="HS17" s="845">
        <f t="shared" si="93"/>
        <v>5538933</v>
      </c>
      <c r="HT17" s="695">
        <f t="shared" si="94"/>
        <v>9.0008689999999998</v>
      </c>
      <c r="HU17" s="695">
        <v>6.8481969999999999</v>
      </c>
      <c r="HV17" s="672">
        <f t="shared" si="95"/>
        <v>0.31434142446544699</v>
      </c>
      <c r="HW17" s="695">
        <f t="shared" si="96"/>
        <v>2.1526719999999999</v>
      </c>
      <c r="HX17" s="673">
        <v>10</v>
      </c>
      <c r="HY17" s="15"/>
      <c r="HZ17" s="60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605"/>
      <c r="IN17" s="15"/>
      <c r="IO17" s="593">
        <v>14</v>
      </c>
      <c r="IP17" s="694">
        <v>14</v>
      </c>
      <c r="IQ17" s="15" t="s">
        <v>379</v>
      </c>
      <c r="IR17" s="696">
        <f t="shared" si="97"/>
        <v>498552.09916103189</v>
      </c>
      <c r="IS17" s="697">
        <f t="shared" si="97"/>
        <v>5538933</v>
      </c>
      <c r="IT17" s="698">
        <f t="shared" si="97"/>
        <v>9.0008689999999998</v>
      </c>
      <c r="IU17" s="365">
        <v>0</v>
      </c>
      <c r="IV17" s="365">
        <f t="shared" si="99"/>
        <v>5538933</v>
      </c>
      <c r="IW17" s="696">
        <f t="shared" si="100"/>
        <v>0</v>
      </c>
      <c r="IX17" s="696">
        <f t="shared" si="101"/>
        <v>498552.09916103189</v>
      </c>
      <c r="IY17" s="556">
        <f>IT17</f>
        <v>9.0008689999999998</v>
      </c>
      <c r="IZ17" s="699">
        <f t="shared" ref="IZ17" si="126">IY17</f>
        <v>9.0008689999999998</v>
      </c>
      <c r="JA17" s="696">
        <f t="shared" si="104"/>
        <v>498552.10332777002</v>
      </c>
      <c r="JB17" s="700">
        <f t="shared" si="105"/>
        <v>0</v>
      </c>
      <c r="JC17" s="15"/>
      <c r="JD17" s="605"/>
      <c r="JE17" s="15"/>
      <c r="JF17" s="593">
        <f>+JF16+1</f>
        <v>14</v>
      </c>
      <c r="JG17" s="694">
        <f t="shared" si="74"/>
        <v>14</v>
      </c>
      <c r="JH17" s="15" t="s">
        <v>379</v>
      </c>
      <c r="JI17" s="845">
        <f t="shared" si="106"/>
        <v>5538933</v>
      </c>
      <c r="JJ17" s="695">
        <f t="shared" si="107"/>
        <v>9.0008689999999998</v>
      </c>
      <c r="JK17" s="695">
        <v>6.8479999999999999</v>
      </c>
      <c r="JL17" s="672">
        <f t="shared" si="125"/>
        <v>0.31437923481308405</v>
      </c>
      <c r="JM17" s="695">
        <f t="shared" si="109"/>
        <v>2.1528689999999999</v>
      </c>
      <c r="JN17" s="673">
        <v>10</v>
      </c>
      <c r="JO17" s="15"/>
      <c r="JP17" s="15"/>
      <c r="JQ17" s="605"/>
      <c r="JR17" s="15"/>
      <c r="JS17" s="845">
        <v>4724676</v>
      </c>
      <c r="JT17" s="695">
        <v>9.0832080000000008</v>
      </c>
      <c r="JU17" s="850">
        <f t="shared" si="110"/>
        <v>-814257</v>
      </c>
      <c r="JV17" s="851">
        <f t="shared" si="111"/>
        <v>-8.233900000000105E-2</v>
      </c>
    </row>
    <row r="18" spans="1:282" x14ac:dyDescent="0.3">
      <c r="A18" s="15"/>
      <c r="B18" s="15"/>
      <c r="C18" s="15"/>
      <c r="D18" s="15"/>
      <c r="E18" s="15"/>
      <c r="F18" s="15"/>
      <c r="G18" s="605"/>
      <c r="H18" s="15"/>
      <c r="I18" s="628">
        <f t="shared" si="112"/>
        <v>15</v>
      </c>
      <c r="J18" s="632">
        <f t="shared" si="1"/>
        <v>15</v>
      </c>
      <c r="K18" s="402" t="s">
        <v>380</v>
      </c>
      <c r="L18" s="842">
        <v>100431676.28115085</v>
      </c>
      <c r="M18" s="634">
        <f t="shared" si="2"/>
        <v>4.6248577328215405E-2</v>
      </c>
      <c r="N18" s="633">
        <v>1706.6844413665742</v>
      </c>
      <c r="O18" s="633">
        <f t="shared" si="75"/>
        <v>58846.07244719084</v>
      </c>
      <c r="P18" s="634">
        <f t="shared" si="3"/>
        <v>3.5126073801189407E-2</v>
      </c>
      <c r="Q18" s="635" t="s">
        <v>355</v>
      </c>
      <c r="R18" s="15"/>
      <c r="S18" s="605"/>
      <c r="T18" s="15"/>
      <c r="U18" s="636">
        <f t="shared" si="113"/>
        <v>15</v>
      </c>
      <c r="V18" s="637">
        <f t="shared" si="4"/>
        <v>15</v>
      </c>
      <c r="W18" s="402" t="s">
        <v>380</v>
      </c>
      <c r="X18" s="290">
        <f t="shared" si="76"/>
        <v>5269870.4323803857</v>
      </c>
      <c r="Y18" s="634">
        <f t="shared" si="5"/>
        <v>4.9682254119880385E-2</v>
      </c>
      <c r="Z18" s="15"/>
      <c r="AA18" s="605"/>
      <c r="AB18" s="15"/>
      <c r="AC18" s="636">
        <f t="shared" si="114"/>
        <v>15</v>
      </c>
      <c r="AD18" s="638">
        <v>15</v>
      </c>
      <c r="AE18" s="639" t="s">
        <v>380</v>
      </c>
      <c r="AF18" s="640">
        <v>3.79</v>
      </c>
      <c r="AG18" s="15"/>
      <c r="AH18" s="605"/>
      <c r="AI18" s="15"/>
      <c r="AJ18" s="15"/>
      <c r="AK18" s="15"/>
      <c r="AL18" s="15"/>
      <c r="AM18" s="15"/>
      <c r="AN18" s="605"/>
      <c r="AO18" s="15"/>
      <c r="AP18" s="636">
        <f t="shared" si="78"/>
        <v>15</v>
      </c>
      <c r="AQ18" s="645">
        <f t="shared" si="6"/>
        <v>15</v>
      </c>
      <c r="AR18" s="402" t="s">
        <v>380</v>
      </c>
      <c r="AS18" s="402">
        <f t="shared" si="7"/>
        <v>3.79</v>
      </c>
      <c r="AT18" s="845">
        <f t="shared" si="79"/>
        <v>100431676.28115085</v>
      </c>
      <c r="AU18" s="646">
        <f t="shared" si="115"/>
        <v>105732.23697376715</v>
      </c>
      <c r="AV18" s="647">
        <f t="shared" si="8"/>
        <v>112178.37897100722</v>
      </c>
      <c r="AW18" s="648">
        <f t="shared" si="9"/>
        <v>25.610757435043677</v>
      </c>
      <c r="AX18" s="290">
        <f>AV18*AW18</f>
        <v>2872973.2532828702</v>
      </c>
      <c r="AY18" s="634">
        <f t="shared" si="80"/>
        <v>5.6071900204639064E-2</v>
      </c>
      <c r="AZ18" s="649">
        <f t="shared" si="10"/>
        <v>2.8606250000000002</v>
      </c>
      <c r="BA18" s="15"/>
      <c r="BB18" s="605"/>
      <c r="BC18" s="15"/>
      <c r="BD18" s="15"/>
      <c r="BE18" s="15"/>
      <c r="BF18" s="15"/>
      <c r="BG18" s="15"/>
      <c r="BH18" s="15"/>
      <c r="BI18" s="605"/>
      <c r="BJ18" s="15"/>
      <c r="BK18" s="628">
        <f t="shared" si="116"/>
        <v>15</v>
      </c>
      <c r="BL18" s="635">
        <f t="shared" si="11"/>
        <v>15</v>
      </c>
      <c r="BM18" s="402" t="s">
        <v>380</v>
      </c>
      <c r="BN18" s="634">
        <f t="shared" si="81"/>
        <v>5.6071900204639064E-2</v>
      </c>
      <c r="BO18" s="290">
        <f t="shared" si="82"/>
        <v>654613.74108136445</v>
      </c>
      <c r="BP18" s="634">
        <f t="shared" si="83"/>
        <v>4.6248577328215405E-2</v>
      </c>
      <c r="BQ18" s="290">
        <f t="shared" si="84"/>
        <v>539930.94783702528</v>
      </c>
      <c r="BR18" s="650">
        <f t="shared" si="12"/>
        <v>1194544.6889183898</v>
      </c>
      <c r="BS18" s="649">
        <f t="shared" si="13"/>
        <v>1.1894100000000001</v>
      </c>
      <c r="BT18" s="15"/>
      <c r="BU18" s="605"/>
      <c r="BV18" s="10"/>
      <c r="BW18" s="191"/>
      <c r="BX18" s="191"/>
      <c r="BY18" s="191"/>
      <c r="BZ18" s="191"/>
      <c r="CA18" s="191"/>
      <c r="CB18" s="191"/>
      <c r="CC18" s="191"/>
      <c r="CD18" s="191"/>
      <c r="CE18" s="15"/>
      <c r="CF18" s="605"/>
      <c r="CG18" s="15"/>
      <c r="CH18" s="628">
        <f t="shared" si="117"/>
        <v>15</v>
      </c>
      <c r="CI18" s="638">
        <f t="shared" si="15"/>
        <v>15</v>
      </c>
      <c r="CJ18" s="402" t="s">
        <v>380</v>
      </c>
      <c r="CK18" s="634">
        <f t="shared" si="16"/>
        <v>4.6248577328215405E-2</v>
      </c>
      <c r="CL18" s="290">
        <f t="shared" si="17"/>
        <v>246835.9707849744</v>
      </c>
      <c r="CM18" s="634">
        <f t="shared" si="18"/>
        <v>3.5126073801189407E-2</v>
      </c>
      <c r="CN18" s="290">
        <f t="shared" si="19"/>
        <v>602033.19645467622</v>
      </c>
      <c r="CO18" s="290">
        <f t="shared" si="20"/>
        <v>848869.16723965062</v>
      </c>
      <c r="CP18" s="634">
        <f t="shared" si="21"/>
        <v>3.7767183643578832E-2</v>
      </c>
      <c r="CQ18" s="649">
        <f t="shared" si="22"/>
        <v>0.845221</v>
      </c>
      <c r="CR18" s="15"/>
      <c r="CS18" s="60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0"/>
      <c r="DE18" s="605"/>
      <c r="DF18" s="15"/>
      <c r="DG18" s="636">
        <f t="shared" si="118"/>
        <v>15</v>
      </c>
      <c r="DH18" s="654">
        <f t="shared" si="24"/>
        <v>15</v>
      </c>
      <c r="DI18" s="402" t="s">
        <v>380</v>
      </c>
      <c r="DJ18" s="634">
        <f t="shared" si="25"/>
        <v>3.7767183643578832E-2</v>
      </c>
      <c r="DK18" s="290">
        <f t="shared" si="86"/>
        <v>2204.6658535702281</v>
      </c>
      <c r="DL18" s="634">
        <f t="shared" si="26"/>
        <v>3.5126073801189407E-2</v>
      </c>
      <c r="DM18" s="290">
        <f t="shared" si="27"/>
        <v>70445.465999303677</v>
      </c>
      <c r="DN18" s="634">
        <f t="shared" si="28"/>
        <v>4.6248577328215405E-2</v>
      </c>
      <c r="DO18" s="290">
        <f t="shared" si="29"/>
        <v>153384.67092769232</v>
      </c>
      <c r="DP18" s="290">
        <f t="shared" si="87"/>
        <v>226034.80278056621</v>
      </c>
      <c r="DQ18" s="634">
        <f t="shared" si="30"/>
        <v>4.2010733020635446E-2</v>
      </c>
      <c r="DR18" s="649">
        <f t="shared" si="31"/>
        <v>0.22506300000000001</v>
      </c>
      <c r="DS18" s="15"/>
      <c r="DT18" s="605"/>
      <c r="DU18" s="15"/>
      <c r="DV18" s="636">
        <f t="shared" si="119"/>
        <v>15</v>
      </c>
      <c r="DW18" s="654">
        <f t="shared" si="32"/>
        <v>15</v>
      </c>
      <c r="DX18" s="402" t="s">
        <v>380</v>
      </c>
      <c r="DY18" s="634">
        <f t="shared" si="33"/>
        <v>3.5126073801189407E-2</v>
      </c>
      <c r="DZ18" s="290">
        <f t="shared" si="34"/>
        <v>127448.52015890955</v>
      </c>
      <c r="EA18" s="649">
        <f t="shared" si="35"/>
        <v>0.12690100000000001</v>
      </c>
      <c r="EB18" s="15"/>
      <c r="EC18" s="605"/>
      <c r="ED18" s="15"/>
      <c r="EE18" s="15"/>
      <c r="EF18" s="15"/>
      <c r="EG18" s="15"/>
      <c r="EH18" s="15"/>
      <c r="EI18" s="15"/>
      <c r="EJ18" s="15"/>
      <c r="EK18" s="605"/>
      <c r="EL18" s="15"/>
      <c r="EM18" s="636">
        <f t="shared" si="120"/>
        <v>15</v>
      </c>
      <c r="EN18" s="654">
        <f t="shared" si="36"/>
        <v>15</v>
      </c>
      <c r="EO18" s="402" t="s">
        <v>380</v>
      </c>
      <c r="EP18" s="634">
        <f t="shared" si="37"/>
        <v>4.9682254119880385E-2</v>
      </c>
      <c r="EQ18" s="290">
        <f t="shared" si="38"/>
        <v>356241.49318014603</v>
      </c>
      <c r="ER18" s="634">
        <f t="shared" si="39"/>
        <v>3.7767183643578832E-2</v>
      </c>
      <c r="ES18" s="290">
        <f t="shared" si="40"/>
        <v>44646.322980285076</v>
      </c>
      <c r="ET18" s="634">
        <f t="shared" si="41"/>
        <v>4.6248577328215405E-2</v>
      </c>
      <c r="EU18" s="290">
        <f t="shared" si="42"/>
        <v>139000.72541987564</v>
      </c>
      <c r="EV18" s="290">
        <f t="shared" si="43"/>
        <v>539888.54158030683</v>
      </c>
      <c r="EW18" s="634">
        <f t="shared" si="44"/>
        <v>4.7533531400350812E-2</v>
      </c>
      <c r="EX18" s="649">
        <f t="shared" si="45"/>
        <v>0.53756800000000005</v>
      </c>
      <c r="EY18" s="15"/>
      <c r="EZ18" s="605"/>
      <c r="FA18" s="15"/>
      <c r="FB18" s="15"/>
      <c r="FC18" s="15"/>
      <c r="FD18" s="15"/>
      <c r="FE18" s="15"/>
      <c r="FF18" s="605"/>
      <c r="FG18" s="15"/>
      <c r="FH18" s="636">
        <f t="shared" si="121"/>
        <v>15</v>
      </c>
      <c r="FI18" s="637">
        <f t="shared" si="46"/>
        <v>15</v>
      </c>
      <c r="FJ18" s="402" t="s">
        <v>380</v>
      </c>
      <c r="FK18" s="634">
        <f t="shared" si="47"/>
        <v>4.9682254119880385E-2</v>
      </c>
      <c r="FL18" s="290">
        <f t="shared" si="48"/>
        <v>985084.60399005911</v>
      </c>
      <c r="FM18" s="649">
        <f t="shared" si="49"/>
        <v>0.98085100000000003</v>
      </c>
      <c r="FN18" s="15"/>
      <c r="FO18" s="605"/>
      <c r="FP18" s="15"/>
      <c r="FQ18" s="628">
        <v>15</v>
      </c>
      <c r="FR18" s="637">
        <v>15</v>
      </c>
      <c r="FS18" s="402" t="s">
        <v>380</v>
      </c>
      <c r="FT18" s="290">
        <f t="shared" si="50"/>
        <v>2872973.2532828702</v>
      </c>
      <c r="FU18" s="290">
        <f t="shared" si="51"/>
        <v>1194544.6889183898</v>
      </c>
      <c r="FV18" s="290">
        <f t="shared" si="52"/>
        <v>848869.16723965062</v>
      </c>
      <c r="FW18" s="290">
        <f t="shared" si="53"/>
        <v>226034.80278056621</v>
      </c>
      <c r="FX18" s="290">
        <f t="shared" si="54"/>
        <v>127448.52015890955</v>
      </c>
      <c r="FY18" s="290">
        <f t="shared" si="55"/>
        <v>539888.54158030683</v>
      </c>
      <c r="FZ18" s="290">
        <f t="shared" si="56"/>
        <v>985084.60399005911</v>
      </c>
      <c r="GA18" s="290">
        <f t="shared" si="57"/>
        <v>6794843.5779507514</v>
      </c>
      <c r="GB18" s="655">
        <f t="shared" si="58"/>
        <v>6.765638</v>
      </c>
      <c r="GC18" s="15"/>
      <c r="GD18" s="605"/>
      <c r="GE18" s="15"/>
      <c r="GF18" s="636">
        <f t="shared" si="89"/>
        <v>15</v>
      </c>
      <c r="GG18" s="637">
        <f t="shared" si="59"/>
        <v>15</v>
      </c>
      <c r="GH18" s="402" t="s">
        <v>380</v>
      </c>
      <c r="GI18" s="649">
        <f t="shared" si="60"/>
        <v>2.8606250000000002</v>
      </c>
      <c r="GJ18" s="649">
        <f t="shared" si="61"/>
        <v>1.1894100000000001</v>
      </c>
      <c r="GK18" s="649">
        <f t="shared" si="62"/>
        <v>0.845221</v>
      </c>
      <c r="GL18" s="649">
        <f t="shared" si="63"/>
        <v>0.22506300000000001</v>
      </c>
      <c r="GM18" s="649">
        <f t="shared" si="64"/>
        <v>0.12690100000000001</v>
      </c>
      <c r="GN18" s="649">
        <f t="shared" si="65"/>
        <v>0.53756800000000005</v>
      </c>
      <c r="GO18" s="649">
        <f t="shared" si="66"/>
        <v>0.98085100000000003</v>
      </c>
      <c r="GP18" s="649">
        <f t="shared" si="67"/>
        <v>6.765638</v>
      </c>
      <c r="GQ18" s="845">
        <f t="shared" si="90"/>
        <v>100431676.28115085</v>
      </c>
      <c r="GR18" s="616"/>
      <c r="GS18" s="605"/>
      <c r="GT18" s="15"/>
      <c r="GU18" s="628">
        <f t="shared" si="91"/>
        <v>15</v>
      </c>
      <c r="GV18" s="637">
        <f t="shared" si="68"/>
        <v>15</v>
      </c>
      <c r="GW18" s="402" t="s">
        <v>380</v>
      </c>
      <c r="GX18" s="635" t="s">
        <v>355</v>
      </c>
      <c r="GY18" s="290">
        <f t="shared" si="69"/>
        <v>6794843.5779507514</v>
      </c>
      <c r="GZ18" s="633">
        <f t="shared" si="70"/>
        <v>100431676.28115085</v>
      </c>
      <c r="HA18" s="649">
        <f t="shared" si="92"/>
        <v>6.765638</v>
      </c>
      <c r="HB18" s="290">
        <f t="shared" si="71"/>
        <v>6794843.6545145288</v>
      </c>
      <c r="HC18" s="656">
        <f t="shared" si="72"/>
        <v>7.6563777402043343E-2</v>
      </c>
      <c r="HD18" s="657"/>
      <c r="HE18" s="605"/>
      <c r="HF18" s="15"/>
      <c r="HG18" s="657"/>
      <c r="HH18" s="657"/>
      <c r="HI18" s="657"/>
      <c r="HJ18" s="657"/>
      <c r="HK18" s="657"/>
      <c r="HL18" s="657"/>
      <c r="HM18" s="657"/>
      <c r="HN18" s="605"/>
      <c r="HO18" s="15"/>
      <c r="HP18" s="636">
        <f t="shared" si="122"/>
        <v>15</v>
      </c>
      <c r="HQ18" s="660">
        <f t="shared" si="73"/>
        <v>15</v>
      </c>
      <c r="HR18" s="402" t="s">
        <v>380</v>
      </c>
      <c r="HS18" s="845">
        <f t="shared" si="93"/>
        <v>100431676.28115085</v>
      </c>
      <c r="HT18" s="661">
        <f t="shared" si="94"/>
        <v>6.765638</v>
      </c>
      <c r="HU18" s="661">
        <v>5.2075250000000004</v>
      </c>
      <c r="HV18" s="630">
        <f t="shared" si="95"/>
        <v>0.29920413248136102</v>
      </c>
      <c r="HW18" s="661">
        <f t="shared" si="96"/>
        <v>1.5581129999999996</v>
      </c>
      <c r="HX18" s="631">
        <v>10</v>
      </c>
      <c r="HY18" s="15"/>
      <c r="HZ18" s="60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605"/>
      <c r="IN18" s="15"/>
      <c r="IO18" s="636">
        <v>15</v>
      </c>
      <c r="IP18" s="660">
        <v>15</v>
      </c>
      <c r="IQ18" s="402" t="s">
        <v>380</v>
      </c>
      <c r="IR18" s="667">
        <f t="shared" si="97"/>
        <v>6794843.5779507514</v>
      </c>
      <c r="IS18" s="668">
        <f t="shared" si="97"/>
        <v>100431676.28115085</v>
      </c>
      <c r="IT18" s="669">
        <f t="shared" si="97"/>
        <v>6.765638</v>
      </c>
      <c r="IU18" s="633">
        <f t="shared" si="98"/>
        <v>15064948.852575006</v>
      </c>
      <c r="IV18" s="633">
        <f t="shared" si="99"/>
        <v>85366727.428575844</v>
      </c>
      <c r="IW18" s="667">
        <f t="shared" si="100"/>
        <v>225974.23278862509</v>
      </c>
      <c r="IX18" s="667">
        <f>IR18-IW18</f>
        <v>6568869.3451621262</v>
      </c>
      <c r="IY18" s="670">
        <f t="shared" si="102"/>
        <v>6.5406349753369399</v>
      </c>
      <c r="IZ18" s="670">
        <f>IY18+1.5</f>
        <v>8.040634975336939</v>
      </c>
      <c r="JA18" s="667">
        <f>(IY18*IV18+IZ18*IU18)/100</f>
        <v>6794843.5779507514</v>
      </c>
      <c r="JB18" s="655">
        <f>IT18-IY18</f>
        <v>0.2250030246630601</v>
      </c>
      <c r="JC18" s="15"/>
      <c r="JD18" s="605"/>
      <c r="JE18" s="15"/>
      <c r="JF18" s="636">
        <f t="shared" si="123"/>
        <v>15</v>
      </c>
      <c r="JG18" s="660">
        <f t="shared" si="74"/>
        <v>15</v>
      </c>
      <c r="JH18" s="402" t="s">
        <v>380</v>
      </c>
      <c r="JI18" s="845">
        <f t="shared" si="106"/>
        <v>100431676.28115085</v>
      </c>
      <c r="JJ18" s="661">
        <f t="shared" si="107"/>
        <v>6.5406349753369399</v>
      </c>
      <c r="JK18" s="661">
        <v>4.9729999999999999</v>
      </c>
      <c r="JL18" s="630">
        <f t="shared" si="125"/>
        <v>0.31522923292518401</v>
      </c>
      <c r="JM18" s="661">
        <f t="shared" si="109"/>
        <v>1.5676349753369401</v>
      </c>
      <c r="JN18" s="631">
        <v>10</v>
      </c>
      <c r="JO18" s="15"/>
      <c r="JP18" s="15"/>
      <c r="JQ18" s="605"/>
      <c r="JR18" s="15"/>
      <c r="JS18" s="845">
        <v>92578509</v>
      </c>
      <c r="JT18" s="661">
        <v>6.5996512890865748</v>
      </c>
      <c r="JU18" s="850">
        <f t="shared" si="110"/>
        <v>-7853167.2811508477</v>
      </c>
      <c r="JV18" s="851">
        <f t="shared" si="111"/>
        <v>-5.9016313749634897E-2</v>
      </c>
    </row>
    <row r="19" spans="1:282" x14ac:dyDescent="0.3">
      <c r="A19" s="15"/>
      <c r="B19" s="16"/>
      <c r="C19" s="15"/>
      <c r="D19" s="15"/>
      <c r="E19" s="15"/>
      <c r="F19" s="15"/>
      <c r="G19" s="605"/>
      <c r="H19" s="15"/>
      <c r="I19" s="247">
        <f t="shared" si="112"/>
        <v>16</v>
      </c>
      <c r="J19" s="674">
        <f t="shared" si="1"/>
        <v>16</v>
      </c>
      <c r="K19" s="15" t="s">
        <v>381</v>
      </c>
      <c r="L19" s="842">
        <v>11293716.228364415</v>
      </c>
      <c r="M19" s="564">
        <f t="shared" si="2"/>
        <v>5.2007327533620225E-3</v>
      </c>
      <c r="N19" s="365">
        <v>296.75837459544687</v>
      </c>
      <c r="O19" s="365">
        <f t="shared" si="75"/>
        <v>38056.941927116532</v>
      </c>
      <c r="P19" s="564">
        <f t="shared" si="3"/>
        <v>2.2716740390433476E-2</v>
      </c>
      <c r="Q19" s="231" t="s">
        <v>355</v>
      </c>
      <c r="R19" s="15"/>
      <c r="S19" s="605"/>
      <c r="T19" s="15"/>
      <c r="U19" s="593">
        <f t="shared" si="113"/>
        <v>16</v>
      </c>
      <c r="V19" s="675">
        <f t="shared" si="4"/>
        <v>16</v>
      </c>
      <c r="W19" s="15" t="s">
        <v>381</v>
      </c>
      <c r="X19" s="270">
        <f t="shared" si="76"/>
        <v>1621598.8251049498</v>
      </c>
      <c r="Y19" s="564">
        <f t="shared" si="5"/>
        <v>1.528779235526152E-2</v>
      </c>
      <c r="Z19" s="15"/>
      <c r="AA19" s="605"/>
      <c r="AB19" s="15"/>
      <c r="AC19" s="593">
        <f t="shared" si="114"/>
        <v>16</v>
      </c>
      <c r="AD19" s="74">
        <v>16</v>
      </c>
      <c r="AE19" s="258" t="s">
        <v>381</v>
      </c>
      <c r="AF19" s="280">
        <v>9.5299999999999994</v>
      </c>
      <c r="AG19" s="15"/>
      <c r="AH19" s="605"/>
      <c r="AI19" s="15"/>
      <c r="AJ19" s="15"/>
      <c r="AK19" s="15"/>
      <c r="AL19" s="15"/>
      <c r="AM19" s="15"/>
      <c r="AN19" s="605"/>
      <c r="AO19" s="15"/>
      <c r="AP19" s="593">
        <f t="shared" si="78"/>
        <v>16</v>
      </c>
      <c r="AQ19" s="678">
        <f t="shared" si="6"/>
        <v>16</v>
      </c>
      <c r="AR19" s="15" t="s">
        <v>381</v>
      </c>
      <c r="AS19" s="15">
        <f t="shared" si="7"/>
        <v>9.5299999999999994</v>
      </c>
      <c r="AT19" s="845">
        <f t="shared" si="79"/>
        <v>11293716.228364415</v>
      </c>
      <c r="AU19" s="679">
        <f t="shared" si="115"/>
        <v>29896.976571198018</v>
      </c>
      <c r="AV19" s="680">
        <f t="shared" si="8"/>
        <v>31719.695561943641</v>
      </c>
      <c r="AW19" s="681">
        <f t="shared" si="9"/>
        <v>25.610757435043677</v>
      </c>
      <c r="AX19" s="270">
        <f t="shared" si="124"/>
        <v>812365.42895037006</v>
      </c>
      <c r="AY19" s="564">
        <f t="shared" si="80"/>
        <v>1.5854959042780569E-2</v>
      </c>
      <c r="AZ19" s="682">
        <f t="shared" si="10"/>
        <v>7.1930750000000003</v>
      </c>
      <c r="BA19" s="15"/>
      <c r="BB19" s="605"/>
      <c r="BC19" s="15"/>
      <c r="BD19" s="15"/>
      <c r="BE19" s="15"/>
      <c r="BF19" s="15"/>
      <c r="BG19" s="15"/>
      <c r="BH19" s="15"/>
      <c r="BI19" s="605"/>
      <c r="BJ19" s="15"/>
      <c r="BK19" s="247">
        <f t="shared" si="116"/>
        <v>16</v>
      </c>
      <c r="BL19" s="231">
        <f t="shared" si="11"/>
        <v>16</v>
      </c>
      <c r="BM19" s="15" t="s">
        <v>381</v>
      </c>
      <c r="BN19" s="564">
        <f t="shared" si="81"/>
        <v>1.5854959042780569E-2</v>
      </c>
      <c r="BO19" s="270">
        <f t="shared" si="82"/>
        <v>185099.38161196309</v>
      </c>
      <c r="BP19" s="564">
        <f t="shared" si="83"/>
        <v>5.2007327533620225E-3</v>
      </c>
      <c r="BQ19" s="270">
        <f t="shared" si="84"/>
        <v>60716.171765497478</v>
      </c>
      <c r="BR19" s="685">
        <f t="shared" si="12"/>
        <v>245815.55337746057</v>
      </c>
      <c r="BS19" s="682">
        <f t="shared" si="13"/>
        <v>2.1765690000000002</v>
      </c>
      <c r="BT19" s="15"/>
      <c r="BU19" s="605"/>
      <c r="BV19" s="10"/>
      <c r="BW19" s="191"/>
      <c r="BX19" s="191"/>
      <c r="BY19" s="191"/>
      <c r="BZ19" s="191"/>
      <c r="CA19" s="191"/>
      <c r="CB19" s="191"/>
      <c r="CC19" s="191"/>
      <c r="CD19" s="191"/>
      <c r="CE19" s="15"/>
      <c r="CF19" s="605"/>
      <c r="CG19" s="15"/>
      <c r="CH19" s="247">
        <f t="shared" si="117"/>
        <v>16</v>
      </c>
      <c r="CI19" s="74">
        <f t="shared" si="15"/>
        <v>16</v>
      </c>
      <c r="CJ19" s="15" t="s">
        <v>381</v>
      </c>
      <c r="CK19" s="254">
        <f t="shared" si="16"/>
        <v>5.2007327533620225E-3</v>
      </c>
      <c r="CL19" s="256">
        <f t="shared" si="17"/>
        <v>27757.133129934115</v>
      </c>
      <c r="CM19" s="254">
        <f t="shared" si="18"/>
        <v>2.2716740390433476E-2</v>
      </c>
      <c r="CN19" s="256">
        <f t="shared" si="19"/>
        <v>389347.01064770366</v>
      </c>
      <c r="CO19" s="256">
        <f t="shared" si="20"/>
        <v>417104.1437776378</v>
      </c>
      <c r="CP19" s="254">
        <f t="shared" si="21"/>
        <v>1.8557451966093676E-2</v>
      </c>
      <c r="CQ19" s="252">
        <f t="shared" si="22"/>
        <v>3.693241</v>
      </c>
      <c r="CR19" s="15"/>
      <c r="CS19" s="60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0"/>
      <c r="DE19" s="605"/>
      <c r="DF19" s="15"/>
      <c r="DG19" s="593">
        <f t="shared" si="118"/>
        <v>16</v>
      </c>
      <c r="DH19" s="689">
        <f t="shared" si="24"/>
        <v>16</v>
      </c>
      <c r="DI19" s="15" t="s">
        <v>381</v>
      </c>
      <c r="DJ19" s="254">
        <f t="shared" si="25"/>
        <v>1.8557451966093676E-2</v>
      </c>
      <c r="DK19" s="256">
        <f t="shared" si="86"/>
        <v>1083.2944565055604</v>
      </c>
      <c r="DL19" s="254">
        <f t="shared" si="26"/>
        <v>2.2716740390433476E-2</v>
      </c>
      <c r="DM19" s="256">
        <f t="shared" si="27"/>
        <v>45558.503687226847</v>
      </c>
      <c r="DN19" s="254">
        <f t="shared" si="28"/>
        <v>5.2007327533620225E-3</v>
      </c>
      <c r="DO19" s="256">
        <f t="shared" si="29"/>
        <v>17248.372340107318</v>
      </c>
      <c r="DP19" s="256">
        <f t="shared" si="87"/>
        <v>63890.170483839727</v>
      </c>
      <c r="DQ19" s="254">
        <f t="shared" si="30"/>
        <v>1.1874600113882295E-2</v>
      </c>
      <c r="DR19" s="252">
        <f t="shared" si="31"/>
        <v>0.56571400000000005</v>
      </c>
      <c r="DS19" s="15"/>
      <c r="DT19" s="605"/>
      <c r="DU19" s="15"/>
      <c r="DV19" s="593">
        <f t="shared" si="119"/>
        <v>16</v>
      </c>
      <c r="DW19" s="689">
        <f t="shared" si="32"/>
        <v>16</v>
      </c>
      <c r="DX19" s="15" t="s">
        <v>381</v>
      </c>
      <c r="DY19" s="254">
        <f t="shared" si="33"/>
        <v>2.2716740390433476E-2</v>
      </c>
      <c r="DZ19" s="256">
        <f t="shared" si="34"/>
        <v>82423.528515641869</v>
      </c>
      <c r="EA19" s="252">
        <f t="shared" si="35"/>
        <v>0.72981799999999997</v>
      </c>
      <c r="EB19" s="15"/>
      <c r="EC19" s="605"/>
      <c r="ED19" s="15"/>
      <c r="EE19" s="15"/>
      <c r="EF19" s="15"/>
      <c r="EG19" s="15"/>
      <c r="EH19" s="15"/>
      <c r="EI19" s="15"/>
      <c r="EJ19" s="15"/>
      <c r="EK19" s="605"/>
      <c r="EL19" s="15"/>
      <c r="EM19" s="593">
        <f t="shared" si="120"/>
        <v>16</v>
      </c>
      <c r="EN19" s="689">
        <f t="shared" si="36"/>
        <v>16</v>
      </c>
      <c r="EO19" s="15" t="s">
        <v>381</v>
      </c>
      <c r="EP19" s="254">
        <f t="shared" si="37"/>
        <v>1.528779235526152E-2</v>
      </c>
      <c r="EQ19" s="256">
        <f t="shared" si="38"/>
        <v>109619.54268268812</v>
      </c>
      <c r="ER19" s="254">
        <f t="shared" si="39"/>
        <v>1.8557451966093676E-2</v>
      </c>
      <c r="ES19" s="256">
        <f t="shared" si="40"/>
        <v>21937.616582384737</v>
      </c>
      <c r="ET19" s="254">
        <f t="shared" si="41"/>
        <v>5.2007327533620225E-3</v>
      </c>
      <c r="EU19" s="256">
        <f t="shared" si="42"/>
        <v>15630.872714244484</v>
      </c>
      <c r="EV19" s="256">
        <f t="shared" si="43"/>
        <v>147188.03197931731</v>
      </c>
      <c r="EW19" s="254">
        <f t="shared" si="44"/>
        <v>1.2958909850847482E-2</v>
      </c>
      <c r="EX19" s="252">
        <f t="shared" si="45"/>
        <v>1.303274</v>
      </c>
      <c r="EY19" s="15"/>
      <c r="EZ19" s="605"/>
      <c r="FA19" s="15"/>
      <c r="FB19" s="15"/>
      <c r="FC19" s="15"/>
      <c r="FD19" s="15"/>
      <c r="FE19" s="15"/>
      <c r="FF19" s="605"/>
      <c r="FG19" s="15"/>
      <c r="FH19" s="593">
        <f t="shared" si="121"/>
        <v>16</v>
      </c>
      <c r="FI19" s="675">
        <f t="shared" si="46"/>
        <v>16</v>
      </c>
      <c r="FJ19" s="15" t="s">
        <v>381</v>
      </c>
      <c r="FK19" s="254">
        <f t="shared" si="47"/>
        <v>1.528779235526152E-2</v>
      </c>
      <c r="FL19" s="256">
        <f t="shared" si="48"/>
        <v>303121.69093267596</v>
      </c>
      <c r="FM19" s="252">
        <f t="shared" si="49"/>
        <v>2.6839849999999998</v>
      </c>
      <c r="FN19" s="15"/>
      <c r="FO19" s="605"/>
      <c r="FP19" s="15"/>
      <c r="FQ19" s="247">
        <v>16</v>
      </c>
      <c r="FR19" s="675">
        <v>16</v>
      </c>
      <c r="FS19" s="15" t="s">
        <v>381</v>
      </c>
      <c r="FT19" s="256">
        <f t="shared" si="50"/>
        <v>812365.42895037006</v>
      </c>
      <c r="FU19" s="256">
        <f t="shared" si="51"/>
        <v>245815.55337746057</v>
      </c>
      <c r="FV19" s="256">
        <f t="shared" si="52"/>
        <v>417104.1437776378</v>
      </c>
      <c r="FW19" s="256">
        <f t="shared" si="53"/>
        <v>63890.170483839727</v>
      </c>
      <c r="FX19" s="256">
        <f t="shared" si="54"/>
        <v>82423.528515641869</v>
      </c>
      <c r="FY19" s="256">
        <f t="shared" si="55"/>
        <v>147188.03197931731</v>
      </c>
      <c r="FZ19" s="256">
        <f t="shared" si="56"/>
        <v>303121.69093267596</v>
      </c>
      <c r="GA19" s="256">
        <f t="shared" si="57"/>
        <v>2071908.548016943</v>
      </c>
      <c r="GB19" s="325">
        <f t="shared" si="58"/>
        <v>18.345676000000001</v>
      </c>
      <c r="GC19" s="15"/>
      <c r="GD19" s="605"/>
      <c r="GE19" s="15"/>
      <c r="GF19" s="593">
        <f t="shared" si="89"/>
        <v>16</v>
      </c>
      <c r="GG19" s="675">
        <f t="shared" si="59"/>
        <v>16</v>
      </c>
      <c r="GH19" s="15" t="s">
        <v>381</v>
      </c>
      <c r="GI19" s="252">
        <f t="shared" si="60"/>
        <v>7.1930750000000003</v>
      </c>
      <c r="GJ19" s="252">
        <f t="shared" si="61"/>
        <v>2.1765690000000002</v>
      </c>
      <c r="GK19" s="252">
        <f t="shared" si="62"/>
        <v>3.693241</v>
      </c>
      <c r="GL19" s="252">
        <f t="shared" si="63"/>
        <v>0.56571400000000005</v>
      </c>
      <c r="GM19" s="252">
        <f t="shared" si="64"/>
        <v>0.72981799999999997</v>
      </c>
      <c r="GN19" s="252">
        <f t="shared" si="65"/>
        <v>1.303274</v>
      </c>
      <c r="GO19" s="252">
        <f t="shared" si="66"/>
        <v>2.6839849999999998</v>
      </c>
      <c r="GP19" s="252">
        <f t="shared" si="67"/>
        <v>18.345676000000001</v>
      </c>
      <c r="GQ19" s="845">
        <f t="shared" si="90"/>
        <v>11293716.228364415</v>
      </c>
      <c r="GR19" s="616"/>
      <c r="GS19" s="605"/>
      <c r="GT19" s="15"/>
      <c r="GU19" s="247">
        <f t="shared" si="91"/>
        <v>16</v>
      </c>
      <c r="GV19" s="675">
        <f t="shared" si="68"/>
        <v>16</v>
      </c>
      <c r="GW19" s="15" t="s">
        <v>381</v>
      </c>
      <c r="GX19" s="231" t="s">
        <v>355</v>
      </c>
      <c r="GY19" s="270">
        <f t="shared" si="69"/>
        <v>2071908.548016943</v>
      </c>
      <c r="GZ19" s="365">
        <f t="shared" si="70"/>
        <v>11293716.228364415</v>
      </c>
      <c r="HA19" s="252">
        <f t="shared" si="92"/>
        <v>18.345676000000001</v>
      </c>
      <c r="HB19" s="256">
        <f t="shared" si="71"/>
        <v>2071908.5876151558</v>
      </c>
      <c r="HC19" s="657">
        <f t="shared" si="72"/>
        <v>3.9598212810233235E-2</v>
      </c>
      <c r="HD19" s="657"/>
      <c r="HE19" s="605"/>
      <c r="HF19" s="15"/>
      <c r="HG19" s="657"/>
      <c r="HH19" s="657"/>
      <c r="HI19" s="657"/>
      <c r="HJ19" s="657"/>
      <c r="HK19" s="657"/>
      <c r="HL19" s="657"/>
      <c r="HM19" s="657"/>
      <c r="HN19" s="605"/>
      <c r="HO19" s="15"/>
      <c r="HP19" s="593">
        <f t="shared" si="122"/>
        <v>16</v>
      </c>
      <c r="HQ19" s="694">
        <f t="shared" si="73"/>
        <v>16</v>
      </c>
      <c r="HR19" s="15" t="s">
        <v>381</v>
      </c>
      <c r="HS19" s="845">
        <f t="shared" si="93"/>
        <v>11293716.228364415</v>
      </c>
      <c r="HT19" s="695">
        <f t="shared" si="94"/>
        <v>18.345676000000001</v>
      </c>
      <c r="HU19" s="695">
        <v>14.276350000000001</v>
      </c>
      <c r="HV19" s="672">
        <f t="shared" si="95"/>
        <v>0.28503966349942389</v>
      </c>
      <c r="HW19" s="695">
        <f t="shared" si="96"/>
        <v>4.0693260000000002</v>
      </c>
      <c r="HX19" s="673">
        <v>25</v>
      </c>
      <c r="HY19" s="15"/>
      <c r="HZ19" s="60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605"/>
      <c r="IN19" s="15"/>
      <c r="IO19" s="593">
        <v>16</v>
      </c>
      <c r="IP19" s="694">
        <v>16</v>
      </c>
      <c r="IQ19" s="15" t="s">
        <v>381</v>
      </c>
      <c r="IR19" s="696">
        <f t="shared" si="97"/>
        <v>2071908.548016943</v>
      </c>
      <c r="IS19" s="697">
        <f t="shared" si="97"/>
        <v>11293716.228364415</v>
      </c>
      <c r="IT19" s="698">
        <f t="shared" si="97"/>
        <v>18.345676000000001</v>
      </c>
      <c r="IU19" s="365">
        <f t="shared" si="98"/>
        <v>1694079.6333968807</v>
      </c>
      <c r="IV19" s="365">
        <f t="shared" si="99"/>
        <v>9599636.5949675348</v>
      </c>
      <c r="IW19" s="696">
        <f t="shared" si="100"/>
        <v>25411.19450095321</v>
      </c>
      <c r="IX19" s="696">
        <f t="shared" si="101"/>
        <v>2046497.3535159898</v>
      </c>
      <c r="IY19" s="556">
        <f t="shared" si="102"/>
        <v>18.120672700949996</v>
      </c>
      <c r="IZ19" s="699">
        <f t="shared" si="103"/>
        <v>19.620672700949996</v>
      </c>
      <c r="JA19" s="696">
        <f t="shared" si="104"/>
        <v>2071908.5480169433</v>
      </c>
      <c r="JB19" s="700">
        <f t="shared" si="105"/>
        <v>0.22500329905000527</v>
      </c>
      <c r="JC19" s="15"/>
      <c r="JD19" s="605"/>
      <c r="JE19" s="15"/>
      <c r="JF19" s="593">
        <f t="shared" si="123"/>
        <v>16</v>
      </c>
      <c r="JG19" s="694">
        <f t="shared" si="74"/>
        <v>16</v>
      </c>
      <c r="JH19" s="15" t="s">
        <v>381</v>
      </c>
      <c r="JI19" s="845">
        <f t="shared" si="106"/>
        <v>11293716.228364415</v>
      </c>
      <c r="JJ19" s="695">
        <f t="shared" si="107"/>
        <v>18.120672700949996</v>
      </c>
      <c r="JK19" s="695">
        <v>14.042</v>
      </c>
      <c r="JL19" s="672">
        <f t="shared" si="125"/>
        <v>0.29046237722190549</v>
      </c>
      <c r="JM19" s="695">
        <f t="shared" si="109"/>
        <v>4.0786727009499959</v>
      </c>
      <c r="JN19" s="673">
        <v>25</v>
      </c>
      <c r="JO19" s="15"/>
      <c r="JP19" s="15"/>
      <c r="JQ19" s="605"/>
      <c r="JR19" s="15"/>
      <c r="JS19" s="845">
        <v>10496037</v>
      </c>
      <c r="JT19" s="695">
        <v>18.304008278255196</v>
      </c>
      <c r="JU19" s="850">
        <f t="shared" si="110"/>
        <v>-797679.22836441547</v>
      </c>
      <c r="JV19" s="851">
        <f t="shared" si="111"/>
        <v>-0.18333557730520056</v>
      </c>
    </row>
    <row r="20" spans="1:282" x14ac:dyDescent="0.3">
      <c r="A20" s="15"/>
      <c r="B20" s="15"/>
      <c r="C20" s="15"/>
      <c r="D20" s="15"/>
      <c r="E20" s="15"/>
      <c r="F20" s="15"/>
      <c r="G20" s="605"/>
      <c r="H20" s="15"/>
      <c r="I20" s="628">
        <f t="shared" si="112"/>
        <v>17</v>
      </c>
      <c r="J20" s="632">
        <f t="shared" si="1"/>
        <v>17</v>
      </c>
      <c r="K20" s="402" t="s">
        <v>382</v>
      </c>
      <c r="L20" s="842">
        <v>507630278.47535074</v>
      </c>
      <c r="M20" s="634">
        <f t="shared" si="2"/>
        <v>0.23376268382186716</v>
      </c>
      <c r="N20" s="633">
        <v>1324.3558941459503</v>
      </c>
      <c r="O20" s="633">
        <f t="shared" si="75"/>
        <v>383303.52190013923</v>
      </c>
      <c r="P20" s="634">
        <f t="shared" si="3"/>
        <v>0.22879942940291922</v>
      </c>
      <c r="Q20" s="635" t="s">
        <v>355</v>
      </c>
      <c r="R20" s="15"/>
      <c r="S20" s="605"/>
      <c r="T20" s="15"/>
      <c r="U20" s="636">
        <f t="shared" si="113"/>
        <v>17</v>
      </c>
      <c r="V20" s="637">
        <f t="shared" si="4"/>
        <v>17</v>
      </c>
      <c r="W20" s="402" t="s">
        <v>382</v>
      </c>
      <c r="X20" s="290">
        <f t="shared" si="76"/>
        <v>22254660.058400765</v>
      </c>
      <c r="Y20" s="634">
        <f t="shared" si="5"/>
        <v>0.20980813296269119</v>
      </c>
      <c r="Z20" s="15"/>
      <c r="AA20" s="605"/>
      <c r="AB20" s="15"/>
      <c r="AC20" s="636">
        <f t="shared" si="114"/>
        <v>17</v>
      </c>
      <c r="AD20" s="638">
        <v>17</v>
      </c>
      <c r="AE20" s="639" t="s">
        <v>382</v>
      </c>
      <c r="AF20" s="640">
        <v>2.61</v>
      </c>
      <c r="AG20" s="15"/>
      <c r="AH20" s="605"/>
      <c r="AI20" s="15"/>
      <c r="AJ20" s="15"/>
      <c r="AK20" s="15"/>
      <c r="AL20" s="15"/>
      <c r="AM20" s="15"/>
      <c r="AN20" s="605"/>
      <c r="AO20" s="15"/>
      <c r="AP20" s="636">
        <f t="shared" si="78"/>
        <v>17</v>
      </c>
      <c r="AQ20" s="645">
        <f t="shared" si="6"/>
        <v>17</v>
      </c>
      <c r="AR20" s="402" t="s">
        <v>382</v>
      </c>
      <c r="AS20" s="402">
        <f t="shared" si="7"/>
        <v>2.61</v>
      </c>
      <c r="AT20" s="845">
        <f t="shared" si="79"/>
        <v>507630278.47535074</v>
      </c>
      <c r="AU20" s="646">
        <f t="shared" si="115"/>
        <v>368031.95189462928</v>
      </c>
      <c r="AV20" s="647">
        <f t="shared" si="8"/>
        <v>390469.63305352512</v>
      </c>
      <c r="AW20" s="648">
        <f t="shared" si="9"/>
        <v>25.610757435043677</v>
      </c>
      <c r="AX20" s="290">
        <f t="shared" si="124"/>
        <v>10000223.057884345</v>
      </c>
      <c r="AY20" s="634">
        <f t="shared" si="80"/>
        <v>0.19517463613178038</v>
      </c>
      <c r="AZ20" s="649">
        <f t="shared" si="10"/>
        <v>1.9699819999999999</v>
      </c>
      <c r="BA20" s="15"/>
      <c r="BB20" s="605"/>
      <c r="BC20" s="15"/>
      <c r="BD20" s="15"/>
      <c r="BE20" s="15"/>
      <c r="BF20" s="15"/>
      <c r="BG20" s="15"/>
      <c r="BH20" s="15"/>
      <c r="BI20" s="605"/>
      <c r="BJ20" s="15"/>
      <c r="BK20" s="628">
        <f t="shared" si="116"/>
        <v>17</v>
      </c>
      <c r="BL20" s="635">
        <f t="shared" si="11"/>
        <v>17</v>
      </c>
      <c r="BM20" s="402" t="s">
        <v>382</v>
      </c>
      <c r="BN20" s="634">
        <f t="shared" si="81"/>
        <v>0.19517463613178038</v>
      </c>
      <c r="BO20" s="290">
        <f t="shared" si="82"/>
        <v>2278574.442031275</v>
      </c>
      <c r="BP20" s="634">
        <f t="shared" si="83"/>
        <v>0.23376268382186716</v>
      </c>
      <c r="BQ20" s="290">
        <f t="shared" si="84"/>
        <v>2729072.2166250441</v>
      </c>
      <c r="BR20" s="650">
        <f t="shared" si="12"/>
        <v>5007646.6586563196</v>
      </c>
      <c r="BS20" s="649">
        <f t="shared" si="13"/>
        <v>0.98647499999999999</v>
      </c>
      <c r="BT20" s="15"/>
      <c r="BU20" s="605"/>
      <c r="BV20" s="10"/>
      <c r="BW20" s="191"/>
      <c r="BX20" s="191"/>
      <c r="BY20" s="191"/>
      <c r="BZ20" s="191"/>
      <c r="CA20" s="191"/>
      <c r="CB20" s="191"/>
      <c r="CC20" s="191"/>
      <c r="CD20" s="191"/>
      <c r="CE20" s="15"/>
      <c r="CF20" s="605"/>
      <c r="CG20" s="15"/>
      <c r="CH20" s="628">
        <f t="shared" si="117"/>
        <v>17</v>
      </c>
      <c r="CI20" s="638">
        <f t="shared" si="15"/>
        <v>17</v>
      </c>
      <c r="CJ20" s="402" t="s">
        <v>382</v>
      </c>
      <c r="CK20" s="634">
        <f t="shared" si="16"/>
        <v>0.23376268382186716</v>
      </c>
      <c r="CL20" s="290">
        <f t="shared" si="17"/>
        <v>1247628.4099504454</v>
      </c>
      <c r="CM20" s="634">
        <f t="shared" si="18"/>
        <v>0.22879942940291922</v>
      </c>
      <c r="CN20" s="290">
        <f t="shared" si="19"/>
        <v>3921441.7361322432</v>
      </c>
      <c r="CO20" s="290">
        <f t="shared" si="20"/>
        <v>5169070.1460826881</v>
      </c>
      <c r="CP20" s="634">
        <f t="shared" si="21"/>
        <v>0.22997798601693278</v>
      </c>
      <c r="CQ20" s="649">
        <f t="shared" si="22"/>
        <v>1.018275</v>
      </c>
      <c r="CR20" s="15"/>
      <c r="CS20" s="60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0"/>
      <c r="DE20" s="605"/>
      <c r="DF20" s="15"/>
      <c r="DG20" s="636">
        <f t="shared" si="118"/>
        <v>17</v>
      </c>
      <c r="DH20" s="654">
        <f t="shared" si="24"/>
        <v>17</v>
      </c>
      <c r="DI20" s="402" t="s">
        <v>382</v>
      </c>
      <c r="DJ20" s="634">
        <f t="shared" si="25"/>
        <v>0.22997798601693278</v>
      </c>
      <c r="DK20" s="290">
        <f t="shared" si="86"/>
        <v>13425.004565586327</v>
      </c>
      <c r="DL20" s="634">
        <f t="shared" si="26"/>
        <v>0.22879942940291922</v>
      </c>
      <c r="DM20" s="290">
        <f t="shared" si="27"/>
        <v>458858.06981700467</v>
      </c>
      <c r="DN20" s="634">
        <f t="shared" si="28"/>
        <v>0.23376268382186716</v>
      </c>
      <c r="DO20" s="290">
        <f t="shared" si="29"/>
        <v>775280.33086796012</v>
      </c>
      <c r="DP20" s="290">
        <f t="shared" si="87"/>
        <v>1247563.4052505512</v>
      </c>
      <c r="DQ20" s="634">
        <f t="shared" si="30"/>
        <v>0.23187160782127961</v>
      </c>
      <c r="DR20" s="649">
        <f t="shared" si="31"/>
        <v>0.24576200000000001</v>
      </c>
      <c r="DS20" s="15"/>
      <c r="DT20" s="605"/>
      <c r="DU20" s="15"/>
      <c r="DV20" s="636">
        <f t="shared" si="119"/>
        <v>17</v>
      </c>
      <c r="DW20" s="654">
        <f t="shared" si="32"/>
        <v>17</v>
      </c>
      <c r="DX20" s="402" t="s">
        <v>382</v>
      </c>
      <c r="DY20" s="634">
        <f t="shared" si="33"/>
        <v>0.22879942940291922</v>
      </c>
      <c r="DZ20" s="290">
        <f t="shared" si="34"/>
        <v>830156.79052685818</v>
      </c>
      <c r="EA20" s="649">
        <f t="shared" si="35"/>
        <v>0.16353599999999999</v>
      </c>
      <c r="EB20" s="15"/>
      <c r="EC20" s="605"/>
      <c r="ED20" s="15"/>
      <c r="EE20" s="15"/>
      <c r="EF20" s="15"/>
      <c r="EG20" s="15"/>
      <c r="EH20" s="15"/>
      <c r="EI20" s="15"/>
      <c r="EJ20" s="15"/>
      <c r="EK20" s="605"/>
      <c r="EL20" s="15"/>
      <c r="EM20" s="636">
        <f t="shared" si="120"/>
        <v>17</v>
      </c>
      <c r="EN20" s="654">
        <f t="shared" si="36"/>
        <v>17</v>
      </c>
      <c r="EO20" s="402" t="s">
        <v>382</v>
      </c>
      <c r="EP20" s="634">
        <f t="shared" si="37"/>
        <v>0.20980813296269119</v>
      </c>
      <c r="EQ20" s="290">
        <f t="shared" si="38"/>
        <v>1504407.6379388655</v>
      </c>
      <c r="ER20" s="634">
        <f t="shared" si="39"/>
        <v>0.22997798601693278</v>
      </c>
      <c r="ES20" s="290">
        <f t="shared" si="40"/>
        <v>271867.54349931976</v>
      </c>
      <c r="ET20" s="634">
        <f t="shared" si="41"/>
        <v>0.23376268382186716</v>
      </c>
      <c r="EU20" s="290">
        <f t="shared" si="42"/>
        <v>702576.91164724901</v>
      </c>
      <c r="EV20" s="290">
        <f t="shared" si="43"/>
        <v>2478852.0930854343</v>
      </c>
      <c r="EW20" s="634">
        <f t="shared" si="44"/>
        <v>0.21824614661871863</v>
      </c>
      <c r="EX20" s="649">
        <f t="shared" si="45"/>
        <v>0.48831799999999997</v>
      </c>
      <c r="EY20" s="15"/>
      <c r="EZ20" s="605"/>
      <c r="FA20" s="15"/>
      <c r="FB20" s="15"/>
      <c r="FC20" s="15"/>
      <c r="FD20" s="15"/>
      <c r="FE20" s="15"/>
      <c r="FF20" s="605"/>
      <c r="FG20" s="15"/>
      <c r="FH20" s="636">
        <f t="shared" si="121"/>
        <v>17</v>
      </c>
      <c r="FI20" s="637">
        <f t="shared" si="46"/>
        <v>17</v>
      </c>
      <c r="FJ20" s="402" t="s">
        <v>382</v>
      </c>
      <c r="FK20" s="634">
        <f t="shared" si="47"/>
        <v>0.20980813296269119</v>
      </c>
      <c r="FL20" s="290">
        <f t="shared" si="48"/>
        <v>4160011.7634506379</v>
      </c>
      <c r="FM20" s="649">
        <f t="shared" si="49"/>
        <v>0.819496</v>
      </c>
      <c r="FN20" s="15"/>
      <c r="FO20" s="605"/>
      <c r="FP20" s="15"/>
      <c r="FQ20" s="628">
        <v>17</v>
      </c>
      <c r="FR20" s="637">
        <v>17</v>
      </c>
      <c r="FS20" s="402" t="s">
        <v>382</v>
      </c>
      <c r="FT20" s="290">
        <f t="shared" si="50"/>
        <v>10000223.057884345</v>
      </c>
      <c r="FU20" s="290">
        <f t="shared" si="51"/>
        <v>5007646.6586563196</v>
      </c>
      <c r="FV20" s="290">
        <f t="shared" si="52"/>
        <v>5169070.1460826881</v>
      </c>
      <c r="FW20" s="290">
        <f t="shared" si="53"/>
        <v>1247563.4052505512</v>
      </c>
      <c r="FX20" s="290">
        <f t="shared" si="54"/>
        <v>830156.79052685818</v>
      </c>
      <c r="FY20" s="290">
        <f t="shared" si="55"/>
        <v>2478852.0930854343</v>
      </c>
      <c r="FZ20" s="290">
        <f t="shared" si="56"/>
        <v>4160011.7634506379</v>
      </c>
      <c r="GA20" s="290">
        <f t="shared" si="57"/>
        <v>28893523.914936837</v>
      </c>
      <c r="GB20" s="655">
        <f t="shared" si="58"/>
        <v>5.6918439999999997</v>
      </c>
      <c r="GC20" s="15"/>
      <c r="GD20" s="605"/>
      <c r="GE20" s="15"/>
      <c r="GF20" s="636">
        <f t="shared" si="89"/>
        <v>17</v>
      </c>
      <c r="GG20" s="637">
        <f t="shared" si="59"/>
        <v>17</v>
      </c>
      <c r="GH20" s="402" t="s">
        <v>382</v>
      </c>
      <c r="GI20" s="649">
        <f t="shared" si="60"/>
        <v>1.9699819999999999</v>
      </c>
      <c r="GJ20" s="649">
        <f t="shared" si="61"/>
        <v>0.98647499999999999</v>
      </c>
      <c r="GK20" s="649">
        <f t="shared" si="62"/>
        <v>1.018275</v>
      </c>
      <c r="GL20" s="649">
        <f t="shared" si="63"/>
        <v>0.24576200000000001</v>
      </c>
      <c r="GM20" s="649">
        <f t="shared" si="64"/>
        <v>0.16353599999999999</v>
      </c>
      <c r="GN20" s="649">
        <f t="shared" si="65"/>
        <v>0.48831799999999997</v>
      </c>
      <c r="GO20" s="649">
        <f t="shared" si="66"/>
        <v>0.819496</v>
      </c>
      <c r="GP20" s="649">
        <f t="shared" si="67"/>
        <v>5.6918439999999997</v>
      </c>
      <c r="GQ20" s="845">
        <f t="shared" si="90"/>
        <v>507630278.47535074</v>
      </c>
      <c r="GR20" s="616"/>
      <c r="GS20" s="605"/>
      <c r="GT20" s="15"/>
      <c r="GU20" s="628">
        <f t="shared" si="91"/>
        <v>17</v>
      </c>
      <c r="GV20" s="637">
        <f t="shared" si="68"/>
        <v>17</v>
      </c>
      <c r="GW20" s="402" t="s">
        <v>382</v>
      </c>
      <c r="GX20" s="635" t="s">
        <v>355</v>
      </c>
      <c r="GY20" s="290">
        <f t="shared" si="69"/>
        <v>28893523.914936837</v>
      </c>
      <c r="GZ20" s="633">
        <f t="shared" si="70"/>
        <v>507630278.47535074</v>
      </c>
      <c r="HA20" s="649">
        <f t="shared" si="92"/>
        <v>5.6918439999999997</v>
      </c>
      <c r="HB20" s="290">
        <f t="shared" si="71"/>
        <v>28893523.547582541</v>
      </c>
      <c r="HC20" s="656">
        <f t="shared" si="72"/>
        <v>-0.36735429614782333</v>
      </c>
      <c r="HD20" s="657"/>
      <c r="HE20" s="605"/>
      <c r="HF20" s="15"/>
      <c r="HG20" s="657"/>
      <c r="HH20" s="657"/>
      <c r="HI20" s="657"/>
      <c r="HJ20" s="657"/>
      <c r="HK20" s="657"/>
      <c r="HL20" s="657"/>
      <c r="HM20" s="657"/>
      <c r="HN20" s="605"/>
      <c r="HO20" s="15"/>
      <c r="HP20" s="636">
        <f t="shared" si="122"/>
        <v>17</v>
      </c>
      <c r="HQ20" s="660">
        <f t="shared" si="73"/>
        <v>17</v>
      </c>
      <c r="HR20" s="402" t="s">
        <v>382</v>
      </c>
      <c r="HS20" s="845">
        <f t="shared" si="93"/>
        <v>507630278.47535074</v>
      </c>
      <c r="HT20" s="661">
        <f t="shared" si="94"/>
        <v>5.6918439999999997</v>
      </c>
      <c r="HU20" s="661">
        <v>4.4222460000000003</v>
      </c>
      <c r="HV20" s="630">
        <f t="shared" si="95"/>
        <v>0.28709348145715974</v>
      </c>
      <c r="HW20" s="661">
        <f t="shared" si="96"/>
        <v>1.2695979999999993</v>
      </c>
      <c r="HX20" s="631">
        <v>10</v>
      </c>
      <c r="HY20" s="15"/>
      <c r="HZ20" s="60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605"/>
      <c r="IN20" s="15"/>
      <c r="IO20" s="636">
        <v>17</v>
      </c>
      <c r="IP20" s="660">
        <v>17</v>
      </c>
      <c r="IQ20" s="402" t="s">
        <v>382</v>
      </c>
      <c r="IR20" s="667">
        <f t="shared" si="97"/>
        <v>28893523.914936837</v>
      </c>
      <c r="IS20" s="668">
        <f t="shared" si="97"/>
        <v>507630278.47535074</v>
      </c>
      <c r="IT20" s="669">
        <f t="shared" si="97"/>
        <v>5.6918439999999997</v>
      </c>
      <c r="IU20" s="633">
        <f t="shared" si="98"/>
        <v>76145539.578978881</v>
      </c>
      <c r="IV20" s="633">
        <f t="shared" si="99"/>
        <v>431484738.89637184</v>
      </c>
      <c r="IW20" s="667">
        <f t="shared" si="100"/>
        <v>1142183.0936846831</v>
      </c>
      <c r="IX20" s="667">
        <f t="shared" si="101"/>
        <v>27751340.821252152</v>
      </c>
      <c r="IY20" s="670">
        <f t="shared" si="102"/>
        <v>5.4668411239381358</v>
      </c>
      <c r="IZ20" s="670">
        <f t="shared" si="103"/>
        <v>6.9668411239381358</v>
      </c>
      <c r="JA20" s="667">
        <f t="shared" si="104"/>
        <v>28893523.914936837</v>
      </c>
      <c r="JB20" s="655">
        <f t="shared" si="105"/>
        <v>0.22500287606186387</v>
      </c>
      <c r="JC20" s="15"/>
      <c r="JD20" s="605"/>
      <c r="JE20" s="15"/>
      <c r="JF20" s="636">
        <f t="shared" si="123"/>
        <v>17</v>
      </c>
      <c r="JG20" s="660">
        <f t="shared" si="74"/>
        <v>17</v>
      </c>
      <c r="JH20" s="402" t="s">
        <v>382</v>
      </c>
      <c r="JI20" s="845">
        <f t="shared" si="106"/>
        <v>507630278.47535074</v>
      </c>
      <c r="JJ20" s="661">
        <f t="shared" si="107"/>
        <v>5.4668411239381358</v>
      </c>
      <c r="JK20" s="661">
        <v>4.1879999999999997</v>
      </c>
      <c r="JL20" s="630">
        <f t="shared" si="125"/>
        <v>0.30535843456020451</v>
      </c>
      <c r="JM20" s="661">
        <f t="shared" si="109"/>
        <v>1.2788411239381361</v>
      </c>
      <c r="JN20" s="631">
        <v>10</v>
      </c>
      <c r="JO20" s="15"/>
      <c r="JP20" s="15"/>
      <c r="JQ20" s="605"/>
      <c r="JR20" s="15"/>
      <c r="JS20" s="845">
        <v>507824498</v>
      </c>
      <c r="JT20" s="661">
        <v>5.5229899827249316</v>
      </c>
      <c r="JU20" s="850">
        <f t="shared" si="110"/>
        <v>194219.52464926243</v>
      </c>
      <c r="JV20" s="851">
        <f t="shared" si="111"/>
        <v>-5.6148858786795763E-2</v>
      </c>
    </row>
    <row r="21" spans="1:282" x14ac:dyDescent="0.3">
      <c r="A21" s="15"/>
      <c r="B21" s="15"/>
      <c r="C21" s="15"/>
      <c r="D21" s="15"/>
      <c r="E21" s="15"/>
      <c r="F21" s="15"/>
      <c r="G21" s="605"/>
      <c r="H21" s="15"/>
      <c r="I21" s="247">
        <f t="shared" si="112"/>
        <v>18</v>
      </c>
      <c r="J21" s="674">
        <f t="shared" si="1"/>
        <v>18</v>
      </c>
      <c r="K21" s="15" t="s">
        <v>383</v>
      </c>
      <c r="L21" s="842">
        <v>53442407.952194251</v>
      </c>
      <c r="M21" s="564">
        <f t="shared" si="2"/>
        <v>2.461011732856011E-2</v>
      </c>
      <c r="N21" s="365">
        <v>372.56216068155163</v>
      </c>
      <c r="O21" s="365">
        <f t="shared" si="75"/>
        <v>143445.6141612145</v>
      </c>
      <c r="P21" s="564">
        <f t="shared" si="3"/>
        <v>8.5624766784657261E-2</v>
      </c>
      <c r="Q21" s="231" t="s">
        <v>355</v>
      </c>
      <c r="R21" s="15"/>
      <c r="S21" s="605"/>
      <c r="T21" s="15"/>
      <c r="U21" s="593">
        <f t="shared" si="113"/>
        <v>18</v>
      </c>
      <c r="V21" s="675">
        <f t="shared" si="4"/>
        <v>18</v>
      </c>
      <c r="W21" s="15" t="s">
        <v>383</v>
      </c>
      <c r="X21" s="270">
        <f t="shared" si="76"/>
        <v>6644466.277705743</v>
      </c>
      <c r="Y21" s="564">
        <f t="shared" si="5"/>
        <v>6.2641400075341455E-2</v>
      </c>
      <c r="Z21" s="15"/>
      <c r="AA21" s="605"/>
      <c r="AB21" s="15"/>
      <c r="AC21" s="593">
        <f t="shared" si="114"/>
        <v>18</v>
      </c>
      <c r="AD21" s="74">
        <v>18</v>
      </c>
      <c r="AE21" s="258" t="s">
        <v>383</v>
      </c>
      <c r="AF21" s="280">
        <v>8.4600000000000009</v>
      </c>
      <c r="AG21" s="15"/>
      <c r="AH21" s="605"/>
      <c r="AI21" s="15"/>
      <c r="AJ21" s="15"/>
      <c r="AK21" s="15"/>
      <c r="AL21" s="15"/>
      <c r="AM21" s="15"/>
      <c r="AN21" s="605"/>
      <c r="AO21" s="15"/>
      <c r="AP21" s="593">
        <f t="shared" si="78"/>
        <v>18</v>
      </c>
      <c r="AQ21" s="678">
        <f t="shared" si="6"/>
        <v>18</v>
      </c>
      <c r="AR21" s="15" t="s">
        <v>383</v>
      </c>
      <c r="AS21" s="15">
        <f t="shared" si="7"/>
        <v>8.4600000000000009</v>
      </c>
      <c r="AT21" s="845">
        <f t="shared" si="79"/>
        <v>53442407.952194251</v>
      </c>
      <c r="AU21" s="679">
        <f>AT21*AS21/3600</f>
        <v>125589.65868765651</v>
      </c>
      <c r="AV21" s="680">
        <f t="shared" si="8"/>
        <v>133246.44148594732</v>
      </c>
      <c r="AW21" s="681">
        <f t="shared" si="9"/>
        <v>25.610757435043677</v>
      </c>
      <c r="AX21" s="270">
        <f t="shared" si="124"/>
        <v>3412542.2919793376</v>
      </c>
      <c r="AY21" s="564">
        <f t="shared" si="80"/>
        <v>6.6602684386750807E-2</v>
      </c>
      <c r="AZ21" s="682">
        <f t="shared" si="10"/>
        <v>6.3854579999999999</v>
      </c>
      <c r="BA21" s="15"/>
      <c r="BB21" s="605"/>
      <c r="BC21" s="15"/>
      <c r="BD21" s="15"/>
      <c r="BE21" s="15"/>
      <c r="BF21" s="15"/>
      <c r="BG21" s="15"/>
      <c r="BH21" s="15"/>
      <c r="BI21" s="605"/>
      <c r="BJ21" s="15"/>
      <c r="BK21" s="247">
        <f t="shared" si="116"/>
        <v>18</v>
      </c>
      <c r="BL21" s="231">
        <f t="shared" si="11"/>
        <v>18</v>
      </c>
      <c r="BM21" s="15" t="s">
        <v>383</v>
      </c>
      <c r="BN21" s="564">
        <f t="shared" si="81"/>
        <v>6.6602684386750807E-2</v>
      </c>
      <c r="BO21" s="270">
        <f t="shared" si="82"/>
        <v>777555.82088985806</v>
      </c>
      <c r="BP21" s="564">
        <f t="shared" si="83"/>
        <v>2.461011732856011E-2</v>
      </c>
      <c r="BQ21" s="270">
        <f t="shared" si="84"/>
        <v>287311.84272522997</v>
      </c>
      <c r="BR21" s="685">
        <f t="shared" si="12"/>
        <v>1064867.663615088</v>
      </c>
      <c r="BS21" s="682">
        <f t="shared" si="13"/>
        <v>1.9925520000000001</v>
      </c>
      <c r="BT21" s="15"/>
      <c r="BU21" s="605"/>
      <c r="BV21" s="10"/>
      <c r="BW21" s="191"/>
      <c r="BX21" s="191"/>
      <c r="BY21" s="191"/>
      <c r="BZ21" s="191"/>
      <c r="CA21" s="191"/>
      <c r="CB21" s="191"/>
      <c r="CC21" s="191"/>
      <c r="CD21" s="191"/>
      <c r="CE21" s="15"/>
      <c r="CF21" s="605"/>
      <c r="CG21" s="15"/>
      <c r="CH21" s="247">
        <f t="shared" si="117"/>
        <v>18</v>
      </c>
      <c r="CI21" s="74">
        <f t="shared" si="15"/>
        <v>18</v>
      </c>
      <c r="CJ21" s="15" t="s">
        <v>383</v>
      </c>
      <c r="CK21" s="254">
        <f t="shared" si="16"/>
        <v>2.461011732856011E-2</v>
      </c>
      <c r="CL21" s="256">
        <f t="shared" si="17"/>
        <v>131348.08793829029</v>
      </c>
      <c r="CM21" s="254">
        <f t="shared" si="18"/>
        <v>8.5624766784657261E-2</v>
      </c>
      <c r="CN21" s="256">
        <f t="shared" si="19"/>
        <v>1467540.9593117663</v>
      </c>
      <c r="CO21" s="256">
        <f t="shared" si="20"/>
        <v>1598889.0472500566</v>
      </c>
      <c r="CP21" s="254">
        <f t="shared" si="21"/>
        <v>7.1136446703042741E-2</v>
      </c>
      <c r="CQ21" s="252">
        <f t="shared" si="22"/>
        <v>2.9917980000000002</v>
      </c>
      <c r="CR21" s="15"/>
      <c r="CS21" s="60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0"/>
      <c r="DE21" s="605"/>
      <c r="DF21" s="15"/>
      <c r="DG21" s="593">
        <f t="shared" si="118"/>
        <v>18</v>
      </c>
      <c r="DH21" s="689">
        <f t="shared" si="24"/>
        <v>18</v>
      </c>
      <c r="DI21" s="15" t="s">
        <v>383</v>
      </c>
      <c r="DJ21" s="254">
        <f t="shared" si="25"/>
        <v>7.1136446703042741E-2</v>
      </c>
      <c r="DK21" s="256">
        <f t="shared" si="86"/>
        <v>4152.6023351540352</v>
      </c>
      <c r="DL21" s="254">
        <f t="shared" si="26"/>
        <v>8.5624766784657261E-2</v>
      </c>
      <c r="DM21" s="256">
        <f t="shared" si="27"/>
        <v>171720.77446989348</v>
      </c>
      <c r="DN21" s="254">
        <f t="shared" si="28"/>
        <v>2.461011732856011E-2</v>
      </c>
      <c r="DO21" s="256">
        <f t="shared" si="29"/>
        <v>81620.12684507262</v>
      </c>
      <c r="DP21" s="256">
        <f t="shared" si="87"/>
        <v>257493.50365012011</v>
      </c>
      <c r="DQ21" s="254">
        <f t="shared" si="30"/>
        <v>4.7857633883463493E-2</v>
      </c>
      <c r="DR21" s="252">
        <f t="shared" si="31"/>
        <v>0.48181499999999999</v>
      </c>
      <c r="DS21" s="15"/>
      <c r="DT21" s="605"/>
      <c r="DU21" s="15"/>
      <c r="DV21" s="593">
        <f t="shared" si="119"/>
        <v>18</v>
      </c>
      <c r="DW21" s="689">
        <f t="shared" si="32"/>
        <v>18</v>
      </c>
      <c r="DX21" s="15" t="s">
        <v>383</v>
      </c>
      <c r="DY21" s="254">
        <f t="shared" si="33"/>
        <v>8.5624766784657261E-2</v>
      </c>
      <c r="DZ21" s="256">
        <f t="shared" si="34"/>
        <v>310673.77121113957</v>
      </c>
      <c r="EA21" s="252">
        <f t="shared" si="35"/>
        <v>0.58132399999999995</v>
      </c>
      <c r="EB21" s="15"/>
      <c r="EC21" s="605"/>
      <c r="ED21" s="15"/>
      <c r="EE21" s="15"/>
      <c r="EF21" s="15"/>
      <c r="EG21" s="15"/>
      <c r="EH21" s="15"/>
      <c r="EI21" s="15"/>
      <c r="EJ21" s="15"/>
      <c r="EK21" s="605"/>
      <c r="EL21" s="15"/>
      <c r="EM21" s="593">
        <f t="shared" si="120"/>
        <v>18</v>
      </c>
      <c r="EN21" s="689">
        <f t="shared" si="36"/>
        <v>18</v>
      </c>
      <c r="EO21" s="15" t="s">
        <v>383</v>
      </c>
      <c r="EP21" s="254">
        <f t="shared" si="37"/>
        <v>6.2641400075341455E-2</v>
      </c>
      <c r="EQ21" s="256">
        <f t="shared" si="38"/>
        <v>449163.71636215685</v>
      </c>
      <c r="ER21" s="254">
        <f t="shared" si="39"/>
        <v>7.1136446703042741E-2</v>
      </c>
      <c r="ES21" s="256">
        <f t="shared" si="40"/>
        <v>84093.661977727621</v>
      </c>
      <c r="ET21" s="254">
        <f t="shared" si="41"/>
        <v>2.461011732856011E-2</v>
      </c>
      <c r="EU21" s="256">
        <f t="shared" si="42"/>
        <v>73966.040880810513</v>
      </c>
      <c r="EV21" s="256">
        <f t="shared" si="43"/>
        <v>607223.41922069492</v>
      </c>
      <c r="EW21" s="254">
        <f t="shared" si="44"/>
        <v>5.3461911564318558E-2</v>
      </c>
      <c r="EX21" s="252">
        <f t="shared" si="45"/>
        <v>1.13622</v>
      </c>
      <c r="EY21" s="15"/>
      <c r="EZ21" s="605"/>
      <c r="FA21" s="15"/>
      <c r="FB21" s="15"/>
      <c r="FC21" s="15"/>
      <c r="FD21" s="15"/>
      <c r="FE21" s="15"/>
      <c r="FF21" s="605"/>
      <c r="FG21" s="15"/>
      <c r="FH21" s="593">
        <f t="shared" si="121"/>
        <v>18</v>
      </c>
      <c r="FI21" s="675">
        <f t="shared" si="46"/>
        <v>18</v>
      </c>
      <c r="FJ21" s="15" t="s">
        <v>383</v>
      </c>
      <c r="FK21" s="254">
        <f t="shared" si="47"/>
        <v>6.2641400075341455E-2</v>
      </c>
      <c r="FL21" s="256">
        <f t="shared" si="48"/>
        <v>1242034.6032952734</v>
      </c>
      <c r="FM21" s="252">
        <f t="shared" si="49"/>
        <v>2.3240620000000001</v>
      </c>
      <c r="FN21" s="15"/>
      <c r="FO21" s="605"/>
      <c r="FP21" s="15"/>
      <c r="FQ21" s="247">
        <v>18</v>
      </c>
      <c r="FR21" s="675">
        <v>18</v>
      </c>
      <c r="FS21" s="15" t="s">
        <v>383</v>
      </c>
      <c r="FT21" s="256">
        <f t="shared" si="50"/>
        <v>3412542.2919793376</v>
      </c>
      <c r="FU21" s="256">
        <f t="shared" si="51"/>
        <v>1064867.663615088</v>
      </c>
      <c r="FV21" s="256">
        <f t="shared" si="52"/>
        <v>1598889.0472500566</v>
      </c>
      <c r="FW21" s="256">
        <f t="shared" si="53"/>
        <v>257493.50365012011</v>
      </c>
      <c r="FX21" s="256">
        <f t="shared" si="54"/>
        <v>310673.77121113957</v>
      </c>
      <c r="FY21" s="256">
        <f t="shared" si="55"/>
        <v>607223.41922069492</v>
      </c>
      <c r="FZ21" s="256">
        <f t="shared" si="56"/>
        <v>1242034.6032952734</v>
      </c>
      <c r="GA21" s="256">
        <f t="shared" si="57"/>
        <v>8493724.3002217114</v>
      </c>
      <c r="GB21" s="325">
        <f t="shared" si="58"/>
        <v>15.893229</v>
      </c>
      <c r="GC21" s="15"/>
      <c r="GD21" s="605"/>
      <c r="GE21" s="15"/>
      <c r="GF21" s="593">
        <f t="shared" si="89"/>
        <v>18</v>
      </c>
      <c r="GG21" s="675">
        <f t="shared" si="59"/>
        <v>18</v>
      </c>
      <c r="GH21" s="15" t="s">
        <v>383</v>
      </c>
      <c r="GI21" s="252">
        <f t="shared" si="60"/>
        <v>6.3854579999999999</v>
      </c>
      <c r="GJ21" s="252">
        <f t="shared" si="61"/>
        <v>1.9925520000000001</v>
      </c>
      <c r="GK21" s="252">
        <f t="shared" si="62"/>
        <v>2.9917980000000002</v>
      </c>
      <c r="GL21" s="252">
        <f t="shared" si="63"/>
        <v>0.48181499999999999</v>
      </c>
      <c r="GM21" s="252">
        <f t="shared" si="64"/>
        <v>0.58132399999999995</v>
      </c>
      <c r="GN21" s="252">
        <f t="shared" si="65"/>
        <v>1.13622</v>
      </c>
      <c r="GO21" s="252">
        <f t="shared" si="66"/>
        <v>2.3240620000000001</v>
      </c>
      <c r="GP21" s="252">
        <f t="shared" si="67"/>
        <v>15.893229</v>
      </c>
      <c r="GQ21" s="845">
        <f t="shared" si="90"/>
        <v>53442407.952194251</v>
      </c>
      <c r="GR21" s="616"/>
      <c r="GS21" s="605"/>
      <c r="GT21" s="15"/>
      <c r="GU21" s="247">
        <f t="shared" si="91"/>
        <v>18</v>
      </c>
      <c r="GV21" s="675">
        <f t="shared" si="68"/>
        <v>18</v>
      </c>
      <c r="GW21" s="15" t="s">
        <v>383</v>
      </c>
      <c r="GX21" s="231" t="s">
        <v>355</v>
      </c>
      <c r="GY21" s="270">
        <f t="shared" si="69"/>
        <v>8493724.3002217114</v>
      </c>
      <c r="GZ21" s="365">
        <f t="shared" si="70"/>
        <v>53442407.952194251</v>
      </c>
      <c r="HA21" s="252">
        <f t="shared" si="92"/>
        <v>15.893229</v>
      </c>
      <c r="HB21" s="256">
        <f t="shared" si="71"/>
        <v>8493724.2789564431</v>
      </c>
      <c r="HC21" s="657">
        <f t="shared" si="72"/>
        <v>-2.1265268325805664E-2</v>
      </c>
      <c r="HD21" s="657"/>
      <c r="HE21" s="605"/>
      <c r="HF21" s="15"/>
      <c r="HG21" s="657"/>
      <c r="HH21" s="657"/>
      <c r="HI21" s="657"/>
      <c r="HJ21" s="657"/>
      <c r="HK21" s="657"/>
      <c r="HL21" s="657"/>
      <c r="HM21" s="657"/>
      <c r="HN21" s="605"/>
      <c r="HO21" s="15"/>
      <c r="HP21" s="593">
        <f t="shared" si="122"/>
        <v>18</v>
      </c>
      <c r="HQ21" s="694">
        <f t="shared" si="73"/>
        <v>18</v>
      </c>
      <c r="HR21" s="15" t="s">
        <v>383</v>
      </c>
      <c r="HS21" s="845">
        <f t="shared" si="93"/>
        <v>53442407.952194251</v>
      </c>
      <c r="HT21" s="695">
        <f t="shared" si="94"/>
        <v>15.893229</v>
      </c>
      <c r="HU21" s="695">
        <v>12.270154</v>
      </c>
      <c r="HV21" s="672">
        <f t="shared" si="95"/>
        <v>0.29527543012092594</v>
      </c>
      <c r="HW21" s="695">
        <f t="shared" si="96"/>
        <v>3.623075</v>
      </c>
      <c r="HX21" s="673">
        <v>25</v>
      </c>
      <c r="HY21" s="15"/>
      <c r="HZ21" s="60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605"/>
      <c r="IN21" s="15"/>
      <c r="IO21" s="593">
        <v>18</v>
      </c>
      <c r="IP21" s="694">
        <v>18</v>
      </c>
      <c r="IQ21" s="15" t="s">
        <v>383</v>
      </c>
      <c r="IR21" s="696">
        <f t="shared" si="97"/>
        <v>8493724.3002217114</v>
      </c>
      <c r="IS21" s="697">
        <f t="shared" si="97"/>
        <v>53442407.952194251</v>
      </c>
      <c r="IT21" s="698">
        <f t="shared" si="97"/>
        <v>15.893229</v>
      </c>
      <c r="IU21" s="365">
        <f t="shared" si="98"/>
        <v>8016466.2402369734</v>
      </c>
      <c r="IV21" s="365">
        <f t="shared" si="99"/>
        <v>45425941.711957276</v>
      </c>
      <c r="IW21" s="696">
        <f t="shared" si="100"/>
        <v>120246.9936035546</v>
      </c>
      <c r="IX21" s="696">
        <f t="shared" si="101"/>
        <v>8373477.3066181568</v>
      </c>
      <c r="IY21" s="556">
        <f t="shared" si="102"/>
        <v>15.66822609136263</v>
      </c>
      <c r="IZ21" s="699">
        <f t="shared" si="103"/>
        <v>17.16822609136263</v>
      </c>
      <c r="JA21" s="696">
        <f t="shared" si="104"/>
        <v>8493724.3002217114</v>
      </c>
      <c r="JB21" s="700">
        <f t="shared" si="105"/>
        <v>0.22500290863736971</v>
      </c>
      <c r="JC21" s="15"/>
      <c r="JD21" s="605"/>
      <c r="JE21" s="15"/>
      <c r="JF21" s="593">
        <f t="shared" si="123"/>
        <v>18</v>
      </c>
      <c r="JG21" s="694">
        <f t="shared" si="74"/>
        <v>18</v>
      </c>
      <c r="JH21" s="15" t="s">
        <v>383</v>
      </c>
      <c r="JI21" s="845">
        <f t="shared" si="106"/>
        <v>53442407.952194251</v>
      </c>
      <c r="JJ21" s="695">
        <f t="shared" si="107"/>
        <v>15.66822609136263</v>
      </c>
      <c r="JK21" s="695">
        <v>12.036</v>
      </c>
      <c r="JL21" s="672">
        <f t="shared" si="125"/>
        <v>0.301780167112216</v>
      </c>
      <c r="JM21" s="695">
        <f t="shared" si="109"/>
        <v>3.6322260913626305</v>
      </c>
      <c r="JN21" s="673">
        <v>25</v>
      </c>
      <c r="JO21" s="15"/>
      <c r="JP21" s="15"/>
      <c r="JQ21" s="605"/>
      <c r="JR21" s="15"/>
      <c r="JS21" s="845">
        <v>52860895</v>
      </c>
      <c r="JT21" s="695">
        <v>15.823285950211968</v>
      </c>
      <c r="JU21" s="850">
        <f t="shared" si="110"/>
        <v>-581512.95219425112</v>
      </c>
      <c r="JV21" s="851">
        <f t="shared" si="111"/>
        <v>-0.15505985884933793</v>
      </c>
    </row>
    <row r="22" spans="1:282" x14ac:dyDescent="0.3">
      <c r="A22" s="15"/>
      <c r="B22" s="15"/>
      <c r="C22" s="15"/>
      <c r="D22" s="15"/>
      <c r="E22" s="15"/>
      <c r="F22" s="15"/>
      <c r="G22" s="605"/>
      <c r="H22" s="15"/>
      <c r="I22" s="628">
        <v>19</v>
      </c>
      <c r="J22" s="632">
        <f t="shared" si="1"/>
        <v>19</v>
      </c>
      <c r="K22" s="402" t="s">
        <v>384</v>
      </c>
      <c r="L22" s="842">
        <v>624.76931264906386</v>
      </c>
      <c r="M22" s="634">
        <f t="shared" si="2"/>
        <v>2.877049645916267E-7</v>
      </c>
      <c r="N22" s="633">
        <v>21.48076923076923</v>
      </c>
      <c r="O22" s="633">
        <f t="shared" si="75"/>
        <v>29.085053050806913</v>
      </c>
      <c r="P22" s="634">
        <f t="shared" si="3"/>
        <v>1.7361289844636409E-5</v>
      </c>
      <c r="Q22" s="635" t="s">
        <v>355</v>
      </c>
      <c r="R22" s="15"/>
      <c r="S22" s="605"/>
      <c r="T22" s="15"/>
      <c r="U22" s="636">
        <f t="shared" si="113"/>
        <v>19</v>
      </c>
      <c r="V22" s="637">
        <f t="shared" si="4"/>
        <v>19</v>
      </c>
      <c r="W22" s="402" t="s">
        <v>384</v>
      </c>
      <c r="X22" s="290">
        <f t="shared" si="76"/>
        <v>1161.3686599801802</v>
      </c>
      <c r="Y22" s="634">
        <f t="shared" si="5"/>
        <v>1.0948924386730624E-5</v>
      </c>
      <c r="Z22" s="15"/>
      <c r="AA22" s="605"/>
      <c r="AB22" s="15"/>
      <c r="AC22" s="636">
        <f t="shared" si="114"/>
        <v>19</v>
      </c>
      <c r="AD22" s="638">
        <v>19</v>
      </c>
      <c r="AE22" s="639" t="s">
        <v>384</v>
      </c>
      <c r="AF22" s="640">
        <v>131.15</v>
      </c>
      <c r="AG22" s="15"/>
      <c r="AH22" s="605"/>
      <c r="AI22" s="15"/>
      <c r="AJ22" s="15"/>
      <c r="AK22" s="15"/>
      <c r="AL22" s="15"/>
      <c r="AM22" s="15"/>
      <c r="AN22" s="605"/>
      <c r="AO22" s="15"/>
      <c r="AP22" s="636">
        <f t="shared" si="78"/>
        <v>19</v>
      </c>
      <c r="AQ22" s="645">
        <f t="shared" si="6"/>
        <v>19</v>
      </c>
      <c r="AR22" s="402" t="s">
        <v>384</v>
      </c>
      <c r="AS22" s="402">
        <f t="shared" si="7"/>
        <v>131.15</v>
      </c>
      <c r="AT22" s="845">
        <f t="shared" si="79"/>
        <v>624.76931264906386</v>
      </c>
      <c r="AU22" s="646">
        <f t="shared" si="115"/>
        <v>22.760693153867983</v>
      </c>
      <c r="AV22" s="647">
        <f t="shared" si="8"/>
        <v>24.148336735662671</v>
      </c>
      <c r="AW22" s="648">
        <f t="shared" si="9"/>
        <v>25.610757435043677</v>
      </c>
      <c r="AX22" s="290">
        <f t="shared" si="124"/>
        <v>618.45719459681106</v>
      </c>
      <c r="AY22" s="634">
        <f t="shared" si="80"/>
        <v>1.2070446551024351E-5</v>
      </c>
      <c r="AZ22" s="649">
        <f t="shared" si="10"/>
        <v>98.989688000000001</v>
      </c>
      <c r="BA22" s="15"/>
      <c r="BB22" s="605"/>
      <c r="BC22" s="15"/>
      <c r="BD22" s="15"/>
      <c r="BE22" s="15"/>
      <c r="BF22" s="15"/>
      <c r="BG22" s="15"/>
      <c r="BH22" s="15"/>
      <c r="BI22" s="605"/>
      <c r="BJ22" s="15"/>
      <c r="BK22" s="628">
        <f t="shared" si="116"/>
        <v>19</v>
      </c>
      <c r="BL22" s="635">
        <f t="shared" si="11"/>
        <v>19</v>
      </c>
      <c r="BM22" s="402" t="s">
        <v>384</v>
      </c>
      <c r="BN22" s="634">
        <f t="shared" si="81"/>
        <v>1.2070446551024351E-5</v>
      </c>
      <c r="BO22" s="290">
        <f t="shared" si="82"/>
        <v>140.91693244658364</v>
      </c>
      <c r="BP22" s="634">
        <f t="shared" si="83"/>
        <v>2.877049645916267E-7</v>
      </c>
      <c r="BQ22" s="290">
        <f t="shared" si="84"/>
        <v>3.3588236266589808</v>
      </c>
      <c r="BR22" s="650">
        <f t="shared" si="12"/>
        <v>144.27575607324263</v>
      </c>
      <c r="BS22" s="649">
        <f t="shared" si="13"/>
        <v>23.092644</v>
      </c>
      <c r="BT22" s="15"/>
      <c r="BU22" s="605"/>
      <c r="BV22" s="10"/>
      <c r="BW22" s="191"/>
      <c r="BX22" s="191"/>
      <c r="BY22" s="191"/>
      <c r="BZ22" s="191"/>
      <c r="CA22" s="191"/>
      <c r="CB22" s="191"/>
      <c r="CC22" s="191"/>
      <c r="CD22" s="191"/>
      <c r="CE22" s="15"/>
      <c r="CF22" s="605"/>
      <c r="CG22" s="15"/>
      <c r="CH22" s="628">
        <f t="shared" si="117"/>
        <v>19</v>
      </c>
      <c r="CI22" s="638">
        <f t="shared" si="15"/>
        <v>19</v>
      </c>
      <c r="CJ22" s="402" t="s">
        <v>384</v>
      </c>
      <c r="CK22" s="634">
        <f t="shared" si="16"/>
        <v>2.877049645916267E-7</v>
      </c>
      <c r="CL22" s="290">
        <f t="shared" si="17"/>
        <v>1.5355268926576331</v>
      </c>
      <c r="CM22" s="634">
        <f t="shared" si="18"/>
        <v>1.7361289844636409E-5</v>
      </c>
      <c r="CN22" s="290">
        <f t="shared" si="19"/>
        <v>297.55881283232537</v>
      </c>
      <c r="CO22" s="290">
        <f t="shared" si="20"/>
        <v>299.094339724983</v>
      </c>
      <c r="CP22" s="634">
        <f t="shared" si="21"/>
        <v>1.3307057543249587E-5</v>
      </c>
      <c r="CQ22" s="649">
        <f t="shared" si="22"/>
        <v>47.872763999999997</v>
      </c>
      <c r="CR22" s="15"/>
      <c r="CS22" s="60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0"/>
      <c r="DE22" s="605"/>
      <c r="DF22" s="15"/>
      <c r="DG22" s="636">
        <f t="shared" si="118"/>
        <v>19</v>
      </c>
      <c r="DH22" s="654">
        <f t="shared" si="24"/>
        <v>19</v>
      </c>
      <c r="DI22" s="402" t="s">
        <v>384</v>
      </c>
      <c r="DJ22" s="634">
        <f t="shared" si="25"/>
        <v>1.3307057543249587E-5</v>
      </c>
      <c r="DK22" s="290">
        <f t="shared" si="86"/>
        <v>0.77680177727746635</v>
      </c>
      <c r="DL22" s="634">
        <f t="shared" si="26"/>
        <v>1.7361289844636409E-5</v>
      </c>
      <c r="DM22" s="290">
        <f t="shared" si="27"/>
        <v>34.818128561039963</v>
      </c>
      <c r="DN22" s="634">
        <f t="shared" si="28"/>
        <v>2.877049645916267E-7</v>
      </c>
      <c r="DO22" s="290">
        <f t="shared" si="29"/>
        <v>0.95418137956921367</v>
      </c>
      <c r="DP22" s="290">
        <f t="shared" si="87"/>
        <v>36.549111717886646</v>
      </c>
      <c r="DQ22" s="634">
        <f t="shared" si="30"/>
        <v>6.7930024741018687E-6</v>
      </c>
      <c r="DR22" s="649">
        <f t="shared" si="31"/>
        <v>5.8500170000000002</v>
      </c>
      <c r="DS22" s="15"/>
      <c r="DT22" s="605"/>
      <c r="DU22" s="15"/>
      <c r="DV22" s="636">
        <f t="shared" si="119"/>
        <v>19</v>
      </c>
      <c r="DW22" s="654">
        <f t="shared" si="32"/>
        <v>19</v>
      </c>
      <c r="DX22" s="402" t="s">
        <v>384</v>
      </c>
      <c r="DY22" s="634">
        <f t="shared" si="33"/>
        <v>1.7361289844636409E-5</v>
      </c>
      <c r="DZ22" s="290">
        <f t="shared" si="34"/>
        <v>62.992257867256768</v>
      </c>
      <c r="EA22" s="649">
        <f t="shared" si="35"/>
        <v>10.082483</v>
      </c>
      <c r="EB22" s="15"/>
      <c r="EC22" s="605"/>
      <c r="ED22" s="15"/>
      <c r="EE22" s="15"/>
      <c r="EF22" s="15"/>
      <c r="EG22" s="15"/>
      <c r="EH22" s="15"/>
      <c r="EI22" s="15"/>
      <c r="EJ22" s="15"/>
      <c r="EK22" s="605"/>
      <c r="EL22" s="15"/>
      <c r="EM22" s="636">
        <f t="shared" si="120"/>
        <v>19</v>
      </c>
      <c r="EN22" s="654">
        <f t="shared" si="36"/>
        <v>19</v>
      </c>
      <c r="EO22" s="402" t="s">
        <v>384</v>
      </c>
      <c r="EP22" s="634">
        <f t="shared" si="37"/>
        <v>1.0948924386730624E-5</v>
      </c>
      <c r="EQ22" s="290">
        <f t="shared" si="38"/>
        <v>78.508136181459207</v>
      </c>
      <c r="ER22" s="634">
        <f t="shared" si="39"/>
        <v>1.3307057543249587E-5</v>
      </c>
      <c r="ES22" s="290">
        <f t="shared" si="40"/>
        <v>15.730884108277177</v>
      </c>
      <c r="ET22" s="634">
        <f t="shared" si="41"/>
        <v>2.877049645916267E-7</v>
      </c>
      <c r="EU22" s="290">
        <f t="shared" si="42"/>
        <v>0.86470116694244448</v>
      </c>
      <c r="EV22" s="290">
        <f t="shared" si="43"/>
        <v>95.103721456678826</v>
      </c>
      <c r="EW22" s="634">
        <f t="shared" si="44"/>
        <v>8.37323888541693E-6</v>
      </c>
      <c r="EX22" s="649">
        <f t="shared" si="45"/>
        <v>15.222213999999999</v>
      </c>
      <c r="EY22" s="15"/>
      <c r="EZ22" s="605"/>
      <c r="FA22" s="15"/>
      <c r="FB22" s="15"/>
      <c r="FC22" s="15"/>
      <c r="FD22" s="15"/>
      <c r="FE22" s="15"/>
      <c r="FF22" s="605"/>
      <c r="FG22" s="15"/>
      <c r="FH22" s="636">
        <f t="shared" si="121"/>
        <v>19</v>
      </c>
      <c r="FI22" s="637">
        <f t="shared" si="46"/>
        <v>19</v>
      </c>
      <c r="FJ22" s="402" t="s">
        <v>384</v>
      </c>
      <c r="FK22" s="634">
        <f t="shared" si="47"/>
        <v>1.0948924386730624E-5</v>
      </c>
      <c r="FL22" s="290">
        <f t="shared" si="48"/>
        <v>217.09193825212867</v>
      </c>
      <c r="FM22" s="649">
        <f t="shared" si="49"/>
        <v>34.747534999999999</v>
      </c>
      <c r="FN22" s="15"/>
      <c r="FO22" s="605"/>
      <c r="FP22" s="15"/>
      <c r="FQ22" s="628">
        <v>19</v>
      </c>
      <c r="FR22" s="637">
        <v>19</v>
      </c>
      <c r="FS22" s="402" t="s">
        <v>384</v>
      </c>
      <c r="FT22" s="290">
        <f t="shared" si="50"/>
        <v>618.45719459681106</v>
      </c>
      <c r="FU22" s="290">
        <f t="shared" si="51"/>
        <v>144.27575607324263</v>
      </c>
      <c r="FV22" s="290">
        <f t="shared" si="52"/>
        <v>299.094339724983</v>
      </c>
      <c r="FW22" s="290">
        <f t="shared" si="53"/>
        <v>36.549111717886646</v>
      </c>
      <c r="FX22" s="290">
        <f t="shared" si="54"/>
        <v>62.992257867256768</v>
      </c>
      <c r="FY22" s="290">
        <f t="shared" si="55"/>
        <v>95.103721456678826</v>
      </c>
      <c r="FZ22" s="290">
        <f t="shared" si="56"/>
        <v>217.09193825212867</v>
      </c>
      <c r="GA22" s="290">
        <f t="shared" si="57"/>
        <v>1473.5643196889878</v>
      </c>
      <c r="GB22" s="655">
        <f t="shared" si="58"/>
        <v>235.85734600000001</v>
      </c>
      <c r="GC22" s="15"/>
      <c r="GD22" s="605"/>
      <c r="GE22" s="15"/>
      <c r="GF22" s="636">
        <f t="shared" si="89"/>
        <v>19</v>
      </c>
      <c r="GG22" s="637">
        <f t="shared" si="59"/>
        <v>19</v>
      </c>
      <c r="GH22" s="402" t="s">
        <v>384</v>
      </c>
      <c r="GI22" s="649">
        <f t="shared" si="60"/>
        <v>98.989688000000001</v>
      </c>
      <c r="GJ22" s="649">
        <f t="shared" si="61"/>
        <v>23.092644</v>
      </c>
      <c r="GK22" s="649">
        <f t="shared" si="62"/>
        <v>47.872763999999997</v>
      </c>
      <c r="GL22" s="649">
        <f t="shared" si="63"/>
        <v>5.8500170000000002</v>
      </c>
      <c r="GM22" s="649">
        <f t="shared" si="64"/>
        <v>10.082483</v>
      </c>
      <c r="GN22" s="649">
        <f t="shared" si="65"/>
        <v>15.222213999999999</v>
      </c>
      <c r="GO22" s="649">
        <f t="shared" si="66"/>
        <v>34.747534999999999</v>
      </c>
      <c r="GP22" s="649">
        <f t="shared" si="67"/>
        <v>235.85734600000001</v>
      </c>
      <c r="GQ22" s="845">
        <f t="shared" si="90"/>
        <v>624.76931264906386</v>
      </c>
      <c r="GR22" s="616"/>
      <c r="GS22" s="605"/>
      <c r="GT22" s="15"/>
      <c r="GU22" s="628">
        <f t="shared" si="91"/>
        <v>19</v>
      </c>
      <c r="GV22" s="637">
        <f t="shared" si="68"/>
        <v>19</v>
      </c>
      <c r="GW22" s="402" t="s">
        <v>384</v>
      </c>
      <c r="GX22" s="635" t="s">
        <v>355</v>
      </c>
      <c r="GY22" s="290">
        <f t="shared" si="69"/>
        <v>1473.5643196889878</v>
      </c>
      <c r="GZ22" s="633">
        <f t="shared" si="70"/>
        <v>624.76931264906386</v>
      </c>
      <c r="HA22" s="649">
        <f t="shared" si="92"/>
        <v>235.85734600000001</v>
      </c>
      <c r="HB22" s="290">
        <f t="shared" si="71"/>
        <v>1473.5643194365243</v>
      </c>
      <c r="HC22" s="656">
        <f t="shared" si="72"/>
        <v>-2.5246345103369094E-7</v>
      </c>
      <c r="HD22" s="657"/>
      <c r="HE22" s="605"/>
      <c r="HF22" s="15"/>
      <c r="HG22" s="657"/>
      <c r="HH22" s="657"/>
      <c r="HI22" s="657"/>
      <c r="HJ22" s="657"/>
      <c r="HK22" s="657"/>
      <c r="HL22" s="657"/>
      <c r="HM22" s="657"/>
      <c r="HN22" s="605"/>
      <c r="HO22" s="15"/>
      <c r="HP22" s="636">
        <f t="shared" si="122"/>
        <v>19</v>
      </c>
      <c r="HQ22" s="660">
        <f t="shared" si="73"/>
        <v>19</v>
      </c>
      <c r="HR22" s="402" t="s">
        <v>384</v>
      </c>
      <c r="HS22" s="845">
        <f t="shared" si="93"/>
        <v>624.76931264906386</v>
      </c>
      <c r="HT22" s="661">
        <f t="shared" si="94"/>
        <v>235.85734600000001</v>
      </c>
      <c r="HU22" s="661">
        <v>170.58242999999999</v>
      </c>
      <c r="HV22" s="630">
        <f t="shared" si="95"/>
        <v>0.38265908159474593</v>
      </c>
      <c r="HW22" s="661">
        <f t="shared" si="96"/>
        <v>65.274916000000019</v>
      </c>
      <c r="HX22" s="631">
        <v>25</v>
      </c>
      <c r="HY22" s="15"/>
      <c r="HZ22" s="60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605"/>
      <c r="IN22" s="15"/>
      <c r="IO22" s="636">
        <v>19</v>
      </c>
      <c r="IP22" s="660">
        <v>19</v>
      </c>
      <c r="IQ22" s="402" t="s">
        <v>384</v>
      </c>
      <c r="IR22" s="667">
        <f t="shared" si="97"/>
        <v>1473.5643196889878</v>
      </c>
      <c r="IS22" s="668">
        <f t="shared" si="97"/>
        <v>624.76931264906386</v>
      </c>
      <c r="IT22" s="669">
        <f t="shared" si="97"/>
        <v>235.85734600000001</v>
      </c>
      <c r="IU22" s="633">
        <f t="shared" si="98"/>
        <v>93.716624955736876</v>
      </c>
      <c r="IV22" s="633">
        <f t="shared" si="99"/>
        <v>531.05268769332702</v>
      </c>
      <c r="IW22" s="667">
        <f t="shared" si="100"/>
        <v>1.4057493743360532</v>
      </c>
      <c r="IX22" s="667">
        <f t="shared" si="101"/>
        <v>1472.1585703146518</v>
      </c>
      <c r="IY22" s="670">
        <f t="shared" si="102"/>
        <v>235.63234309198072</v>
      </c>
      <c r="IZ22" s="670">
        <f>IY22+1.5</f>
        <v>237.13234309198072</v>
      </c>
      <c r="JA22" s="667">
        <f t="shared" si="104"/>
        <v>1473.564319688988</v>
      </c>
      <c r="JB22" s="655">
        <f t="shared" si="105"/>
        <v>0.22500290801929168</v>
      </c>
      <c r="JC22" s="15"/>
      <c r="JD22" s="605"/>
      <c r="JE22" s="15"/>
      <c r="JF22" s="636">
        <f t="shared" si="123"/>
        <v>19</v>
      </c>
      <c r="JG22" s="660">
        <f t="shared" si="74"/>
        <v>19</v>
      </c>
      <c r="JH22" s="402" t="s">
        <v>384</v>
      </c>
      <c r="JI22" s="845">
        <f t="shared" si="106"/>
        <v>624.76931264906386</v>
      </c>
      <c r="JJ22" s="661">
        <f t="shared" si="107"/>
        <v>235.63234309198072</v>
      </c>
      <c r="JK22" s="661">
        <v>170.34800000000001</v>
      </c>
      <c r="JL22" s="630">
        <f t="shared" si="125"/>
        <v>0.38324103066652215</v>
      </c>
      <c r="JM22" s="661">
        <f t="shared" si="109"/>
        <v>65.284343091980702</v>
      </c>
      <c r="JN22" s="631">
        <v>25</v>
      </c>
      <c r="JO22" s="15"/>
      <c r="JP22" s="15"/>
      <c r="JQ22" s="605"/>
      <c r="JR22" s="15"/>
      <c r="JS22" s="845">
        <v>1285</v>
      </c>
      <c r="JT22" s="661">
        <v>237.96625053336237</v>
      </c>
      <c r="JU22" s="850">
        <f t="shared" si="110"/>
        <v>660.23068735093614</v>
      </c>
      <c r="JV22" s="851">
        <f t="shared" si="111"/>
        <v>-2.3339074413816547</v>
      </c>
    </row>
    <row r="23" spans="1:282" x14ac:dyDescent="0.3">
      <c r="A23" s="15"/>
      <c r="B23" s="15"/>
      <c r="C23" s="15"/>
      <c r="D23" s="15"/>
      <c r="E23" s="15"/>
      <c r="F23" s="15"/>
      <c r="G23" s="605"/>
      <c r="H23" s="15"/>
      <c r="I23" s="247">
        <v>20</v>
      </c>
      <c r="J23" s="674">
        <f t="shared" si="1"/>
        <v>20</v>
      </c>
      <c r="K23" s="15" t="s">
        <v>385</v>
      </c>
      <c r="L23" s="842"/>
      <c r="M23" s="564">
        <f t="shared" si="2"/>
        <v>0</v>
      </c>
      <c r="N23" s="365">
        <v>900</v>
      </c>
      <c r="O23" s="365">
        <f t="shared" si="75"/>
        <v>0</v>
      </c>
      <c r="P23" s="564">
        <f t="shared" si="3"/>
        <v>0</v>
      </c>
      <c r="Q23" s="231" t="s">
        <v>360</v>
      </c>
      <c r="R23" s="15"/>
      <c r="S23" s="605"/>
      <c r="T23" s="15"/>
      <c r="U23" s="593">
        <f t="shared" si="113"/>
        <v>20</v>
      </c>
      <c r="V23" s="675">
        <f t="shared" si="4"/>
        <v>20</v>
      </c>
      <c r="W23" s="15" t="s">
        <v>385</v>
      </c>
      <c r="X23" s="270">
        <f t="shared" si="76"/>
        <v>0</v>
      </c>
      <c r="Y23" s="564">
        <f t="shared" si="5"/>
        <v>0</v>
      </c>
      <c r="Z23" s="15"/>
      <c r="AA23" s="605"/>
      <c r="AB23" s="15"/>
      <c r="AC23" s="593">
        <f t="shared" si="114"/>
        <v>20</v>
      </c>
      <c r="AD23" s="74">
        <v>20</v>
      </c>
      <c r="AE23" s="258" t="s">
        <v>385</v>
      </c>
      <c r="AF23" s="280">
        <v>4.6900000000000004</v>
      </c>
      <c r="AG23" s="15"/>
      <c r="AH23" s="605"/>
      <c r="AI23" s="15"/>
      <c r="AJ23" s="15"/>
      <c r="AK23" s="15"/>
      <c r="AL23" s="15"/>
      <c r="AM23" s="15"/>
      <c r="AN23" s="605"/>
      <c r="AO23" s="15"/>
      <c r="AP23" s="593">
        <f t="shared" si="78"/>
        <v>20</v>
      </c>
      <c r="AQ23" s="678">
        <f t="shared" si="6"/>
        <v>20</v>
      </c>
      <c r="AR23" s="15" t="s">
        <v>385</v>
      </c>
      <c r="AS23" s="15">
        <f t="shared" si="7"/>
        <v>4.6900000000000004</v>
      </c>
      <c r="AT23" s="845">
        <f t="shared" si="79"/>
        <v>0</v>
      </c>
      <c r="AU23" s="679">
        <f t="shared" si="115"/>
        <v>0</v>
      </c>
      <c r="AV23" s="680">
        <f t="shared" si="8"/>
        <v>0</v>
      </c>
      <c r="AW23" s="681">
        <f t="shared" si="9"/>
        <v>25.610757435043677</v>
      </c>
      <c r="AX23" s="270">
        <f t="shared" si="124"/>
        <v>0</v>
      </c>
      <c r="AY23" s="564">
        <f t="shared" si="80"/>
        <v>0</v>
      </c>
      <c r="AZ23" s="682">
        <f t="shared" si="10"/>
        <v>0</v>
      </c>
      <c r="BA23" s="15"/>
      <c r="BB23" s="605"/>
      <c r="BC23" s="15"/>
      <c r="BD23" s="15"/>
      <c r="BE23" s="15"/>
      <c r="BF23" s="15"/>
      <c r="BG23" s="15"/>
      <c r="BH23" s="15"/>
      <c r="BI23" s="605"/>
      <c r="BJ23" s="15"/>
      <c r="BK23" s="247">
        <f t="shared" si="116"/>
        <v>20</v>
      </c>
      <c r="BL23" s="231">
        <f t="shared" si="11"/>
        <v>20</v>
      </c>
      <c r="BM23" s="15" t="s">
        <v>385</v>
      </c>
      <c r="BN23" s="564">
        <f t="shared" si="81"/>
        <v>0</v>
      </c>
      <c r="BO23" s="270">
        <f t="shared" si="82"/>
        <v>0</v>
      </c>
      <c r="BP23" s="564">
        <f t="shared" si="83"/>
        <v>0</v>
      </c>
      <c r="BQ23" s="270">
        <f t="shared" si="84"/>
        <v>0</v>
      </c>
      <c r="BR23" s="685">
        <f t="shared" si="12"/>
        <v>0</v>
      </c>
      <c r="BS23" s="682">
        <f t="shared" si="13"/>
        <v>0</v>
      </c>
      <c r="BT23" s="15"/>
      <c r="BU23" s="605"/>
      <c r="BV23" s="10"/>
      <c r="BW23" s="191"/>
      <c r="BX23" s="191"/>
      <c r="BY23" s="191"/>
      <c r="BZ23" s="191"/>
      <c r="CA23" s="191"/>
      <c r="CB23" s="191"/>
      <c r="CC23" s="191"/>
      <c r="CD23" s="191"/>
      <c r="CE23" s="15"/>
      <c r="CF23" s="605"/>
      <c r="CG23" s="15"/>
      <c r="CH23" s="247">
        <f t="shared" si="117"/>
        <v>20</v>
      </c>
      <c r="CI23" s="74">
        <f t="shared" si="15"/>
        <v>20</v>
      </c>
      <c r="CJ23" s="15" t="s">
        <v>385</v>
      </c>
      <c r="CK23" s="254">
        <f t="shared" si="16"/>
        <v>0</v>
      </c>
      <c r="CL23" s="256">
        <f t="shared" si="17"/>
        <v>0</v>
      </c>
      <c r="CM23" s="254">
        <f t="shared" si="18"/>
        <v>0</v>
      </c>
      <c r="CN23" s="256">
        <f t="shared" si="19"/>
        <v>0</v>
      </c>
      <c r="CO23" s="256">
        <f t="shared" si="20"/>
        <v>0</v>
      </c>
      <c r="CP23" s="254">
        <f t="shared" si="21"/>
        <v>0</v>
      </c>
      <c r="CQ23" s="252">
        <f t="shared" si="22"/>
        <v>0</v>
      </c>
      <c r="CR23" s="15"/>
      <c r="CS23" s="60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0"/>
      <c r="DE23" s="605"/>
      <c r="DF23" s="15"/>
      <c r="DG23" s="593">
        <f t="shared" si="118"/>
        <v>20</v>
      </c>
      <c r="DH23" s="689">
        <f t="shared" si="24"/>
        <v>20</v>
      </c>
      <c r="DI23" s="15" t="s">
        <v>385</v>
      </c>
      <c r="DJ23" s="254">
        <f t="shared" si="25"/>
        <v>0</v>
      </c>
      <c r="DK23" s="256">
        <f t="shared" si="86"/>
        <v>0</v>
      </c>
      <c r="DL23" s="254">
        <f t="shared" si="26"/>
        <v>0</v>
      </c>
      <c r="DM23" s="256">
        <f t="shared" si="27"/>
        <v>0</v>
      </c>
      <c r="DN23" s="254">
        <f t="shared" si="28"/>
        <v>0</v>
      </c>
      <c r="DO23" s="256">
        <f t="shared" si="29"/>
        <v>0</v>
      </c>
      <c r="DP23" s="256">
        <f t="shared" si="87"/>
        <v>0</v>
      </c>
      <c r="DQ23" s="254">
        <f t="shared" si="30"/>
        <v>0</v>
      </c>
      <c r="DR23" s="252">
        <f t="shared" si="31"/>
        <v>0</v>
      </c>
      <c r="DS23" s="15"/>
      <c r="DT23" s="605"/>
      <c r="DU23" s="15"/>
      <c r="DV23" s="593">
        <f t="shared" si="119"/>
        <v>20</v>
      </c>
      <c r="DW23" s="689">
        <f t="shared" si="32"/>
        <v>20</v>
      </c>
      <c r="DX23" s="15" t="s">
        <v>385</v>
      </c>
      <c r="DY23" s="254">
        <f t="shared" si="33"/>
        <v>0</v>
      </c>
      <c r="DZ23" s="256">
        <f t="shared" si="34"/>
        <v>0</v>
      </c>
      <c r="EA23" s="252">
        <f t="shared" si="35"/>
        <v>0</v>
      </c>
      <c r="EB23" s="15"/>
      <c r="EC23" s="605"/>
      <c r="ED23" s="15"/>
      <c r="EE23" s="15"/>
      <c r="EF23" s="15"/>
      <c r="EG23" s="15"/>
      <c r="EH23" s="15"/>
      <c r="EI23" s="15"/>
      <c r="EJ23" s="15"/>
      <c r="EK23" s="605"/>
      <c r="EL23" s="15"/>
      <c r="EM23" s="593">
        <f t="shared" si="120"/>
        <v>20</v>
      </c>
      <c r="EN23" s="689">
        <f t="shared" si="36"/>
        <v>20</v>
      </c>
      <c r="EO23" s="15" t="s">
        <v>385</v>
      </c>
      <c r="EP23" s="254">
        <f t="shared" si="37"/>
        <v>0</v>
      </c>
      <c r="EQ23" s="256">
        <f t="shared" si="38"/>
        <v>0</v>
      </c>
      <c r="ER23" s="254">
        <f t="shared" si="39"/>
        <v>0</v>
      </c>
      <c r="ES23" s="256">
        <f t="shared" si="40"/>
        <v>0</v>
      </c>
      <c r="ET23" s="254">
        <f t="shared" si="41"/>
        <v>0</v>
      </c>
      <c r="EU23" s="256">
        <f t="shared" si="42"/>
        <v>0</v>
      </c>
      <c r="EV23" s="256">
        <f t="shared" si="43"/>
        <v>0</v>
      </c>
      <c r="EW23" s="254">
        <f t="shared" si="44"/>
        <v>0</v>
      </c>
      <c r="EX23" s="252">
        <f t="shared" si="45"/>
        <v>0</v>
      </c>
      <c r="EY23" s="15"/>
      <c r="EZ23" s="605"/>
      <c r="FA23" s="15"/>
      <c r="FB23" s="15"/>
      <c r="FC23" s="15"/>
      <c r="FD23" s="15"/>
      <c r="FE23" s="15"/>
      <c r="FF23" s="605"/>
      <c r="FG23" s="15"/>
      <c r="FH23" s="593">
        <f t="shared" si="121"/>
        <v>20</v>
      </c>
      <c r="FI23" s="675">
        <f t="shared" si="46"/>
        <v>20</v>
      </c>
      <c r="FJ23" s="15" t="s">
        <v>385</v>
      </c>
      <c r="FK23" s="254">
        <f t="shared" si="47"/>
        <v>0</v>
      </c>
      <c r="FL23" s="256">
        <f t="shared" si="48"/>
        <v>0</v>
      </c>
      <c r="FM23" s="252">
        <f t="shared" si="49"/>
        <v>0</v>
      </c>
      <c r="FN23" s="15"/>
      <c r="FO23" s="605"/>
      <c r="FP23" s="15"/>
      <c r="FQ23" s="247">
        <v>20</v>
      </c>
      <c r="FR23" s="675">
        <v>20</v>
      </c>
      <c r="FS23" s="15" t="s">
        <v>385</v>
      </c>
      <c r="FT23" s="256">
        <f t="shared" si="50"/>
        <v>0</v>
      </c>
      <c r="FU23" s="256">
        <f t="shared" si="51"/>
        <v>0</v>
      </c>
      <c r="FV23" s="256">
        <f t="shared" si="52"/>
        <v>0</v>
      </c>
      <c r="FW23" s="256">
        <f t="shared" si="53"/>
        <v>0</v>
      </c>
      <c r="FX23" s="256">
        <f t="shared" si="54"/>
        <v>0</v>
      </c>
      <c r="FY23" s="256">
        <f t="shared" si="55"/>
        <v>0</v>
      </c>
      <c r="FZ23" s="256">
        <f t="shared" si="56"/>
        <v>0</v>
      </c>
      <c r="GA23" s="256">
        <f t="shared" si="57"/>
        <v>0</v>
      </c>
      <c r="GB23" s="325">
        <f t="shared" si="58"/>
        <v>0</v>
      </c>
      <c r="GC23" s="15"/>
      <c r="GD23" s="605"/>
      <c r="GE23" s="15"/>
      <c r="GF23" s="593">
        <f t="shared" si="89"/>
        <v>20</v>
      </c>
      <c r="GG23" s="675">
        <f t="shared" si="59"/>
        <v>20</v>
      </c>
      <c r="GH23" s="15" t="s">
        <v>385</v>
      </c>
      <c r="GI23" s="252">
        <f t="shared" si="60"/>
        <v>0</v>
      </c>
      <c r="GJ23" s="252">
        <f t="shared" si="61"/>
        <v>0</v>
      </c>
      <c r="GK23" s="252">
        <f t="shared" si="62"/>
        <v>0</v>
      </c>
      <c r="GL23" s="252">
        <f t="shared" si="63"/>
        <v>0</v>
      </c>
      <c r="GM23" s="252">
        <f t="shared" si="64"/>
        <v>0</v>
      </c>
      <c r="GN23" s="252">
        <f t="shared" si="65"/>
        <v>0</v>
      </c>
      <c r="GO23" s="252">
        <f t="shared" si="66"/>
        <v>0</v>
      </c>
      <c r="GP23" s="252">
        <f t="shared" si="67"/>
        <v>0</v>
      </c>
      <c r="GQ23" s="845">
        <f t="shared" si="90"/>
        <v>0</v>
      </c>
      <c r="GR23" s="616"/>
      <c r="GS23" s="605"/>
      <c r="GT23" s="15"/>
      <c r="GU23" s="247">
        <f t="shared" si="91"/>
        <v>20</v>
      </c>
      <c r="GV23" s="675">
        <f t="shared" si="68"/>
        <v>20</v>
      </c>
      <c r="GW23" s="15" t="s">
        <v>385</v>
      </c>
      <c r="GX23" s="231" t="s">
        <v>360</v>
      </c>
      <c r="GY23" s="270">
        <f t="shared" si="69"/>
        <v>0</v>
      </c>
      <c r="GZ23" s="365">
        <f t="shared" si="70"/>
        <v>0</v>
      </c>
      <c r="HA23" s="252">
        <f t="shared" si="92"/>
        <v>0</v>
      </c>
      <c r="HB23" s="256">
        <f t="shared" si="71"/>
        <v>0</v>
      </c>
      <c r="HC23" s="657">
        <f t="shared" si="72"/>
        <v>0</v>
      </c>
      <c r="HD23" s="657"/>
      <c r="HE23" s="605"/>
      <c r="HF23" s="15"/>
      <c r="HG23" s="657"/>
      <c r="HH23" s="657"/>
      <c r="HI23" s="657"/>
      <c r="HJ23" s="657"/>
      <c r="HK23" s="657"/>
      <c r="HL23" s="657"/>
      <c r="HM23" s="657"/>
      <c r="HN23" s="605"/>
      <c r="HO23" s="15"/>
      <c r="HP23" s="593">
        <f t="shared" si="122"/>
        <v>20</v>
      </c>
      <c r="HQ23" s="694">
        <f t="shared" si="73"/>
        <v>20</v>
      </c>
      <c r="HR23" s="15" t="s">
        <v>385</v>
      </c>
      <c r="HS23" s="845">
        <f t="shared" si="93"/>
        <v>0</v>
      </c>
      <c r="HT23" s="695">
        <f t="shared" si="94"/>
        <v>0</v>
      </c>
      <c r="HU23" s="695">
        <v>6.73726</v>
      </c>
      <c r="HV23" s="672">
        <f t="shared" si="95"/>
        <v>-1</v>
      </c>
      <c r="HW23" s="695">
        <f t="shared" si="96"/>
        <v>-6.73726</v>
      </c>
      <c r="HX23" s="673">
        <v>10</v>
      </c>
      <c r="HY23" s="15"/>
      <c r="HZ23" s="60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605"/>
      <c r="IN23" s="15"/>
      <c r="IO23" s="593">
        <v>20</v>
      </c>
      <c r="IP23" s="694">
        <v>20</v>
      </c>
      <c r="IQ23" s="15" t="s">
        <v>385</v>
      </c>
      <c r="IR23" s="696">
        <f t="shared" si="97"/>
        <v>0</v>
      </c>
      <c r="IS23" s="697">
        <f t="shared" si="97"/>
        <v>0</v>
      </c>
      <c r="IT23" s="698">
        <f t="shared" si="97"/>
        <v>0</v>
      </c>
      <c r="IU23" s="365">
        <v>0</v>
      </c>
      <c r="IV23" s="365">
        <f t="shared" si="99"/>
        <v>0</v>
      </c>
      <c r="IW23" s="696">
        <f t="shared" si="100"/>
        <v>0</v>
      </c>
      <c r="IX23" s="696">
        <f t="shared" si="101"/>
        <v>0</v>
      </c>
      <c r="IY23" s="556">
        <f>IT23</f>
        <v>0</v>
      </c>
      <c r="IZ23" s="699">
        <f t="shared" ref="IZ23:IZ24" si="127">IY23</f>
        <v>0</v>
      </c>
      <c r="JA23" s="696">
        <f t="shared" si="104"/>
        <v>0</v>
      </c>
      <c r="JB23" s="700">
        <f t="shared" si="105"/>
        <v>0</v>
      </c>
      <c r="JC23" s="15"/>
      <c r="JD23" s="605"/>
      <c r="JE23" s="15"/>
      <c r="JF23" s="593">
        <f t="shared" si="123"/>
        <v>20</v>
      </c>
      <c r="JG23" s="694">
        <f t="shared" si="74"/>
        <v>20</v>
      </c>
      <c r="JH23" s="15" t="s">
        <v>385</v>
      </c>
      <c r="JI23" s="845">
        <f t="shared" si="106"/>
        <v>0</v>
      </c>
      <c r="JJ23" s="695">
        <f t="shared" si="107"/>
        <v>0</v>
      </c>
      <c r="JK23" s="695">
        <v>6.7370000000000001</v>
      </c>
      <c r="JL23" s="672">
        <f t="shared" si="125"/>
        <v>-1</v>
      </c>
      <c r="JM23" s="695">
        <f t="shared" si="109"/>
        <v>-6.7370000000000001</v>
      </c>
      <c r="JN23" s="673">
        <v>10</v>
      </c>
      <c r="JO23" s="15"/>
      <c r="JP23" s="15"/>
      <c r="JQ23" s="605"/>
      <c r="JR23" s="15"/>
      <c r="JS23" s="845">
        <v>0</v>
      </c>
      <c r="JT23" s="695">
        <v>0</v>
      </c>
      <c r="JU23" s="850">
        <f t="shared" si="110"/>
        <v>0</v>
      </c>
      <c r="JV23" s="851">
        <f t="shared" si="111"/>
        <v>0</v>
      </c>
    </row>
    <row r="24" spans="1:282" x14ac:dyDescent="0.3">
      <c r="A24" s="15"/>
      <c r="B24" s="15"/>
      <c r="C24" s="15"/>
      <c r="D24" s="15"/>
      <c r="E24" s="15"/>
      <c r="F24" s="15"/>
      <c r="G24" s="605"/>
      <c r="H24" s="15"/>
      <c r="I24" s="628">
        <v>21</v>
      </c>
      <c r="J24" s="632">
        <f t="shared" si="1"/>
        <v>21</v>
      </c>
      <c r="K24" s="402" t="s">
        <v>386</v>
      </c>
      <c r="L24" s="842"/>
      <c r="M24" s="634">
        <f t="shared" si="2"/>
        <v>0</v>
      </c>
      <c r="N24" s="633">
        <v>636</v>
      </c>
      <c r="O24" s="633">
        <f t="shared" si="75"/>
        <v>0</v>
      </c>
      <c r="P24" s="634">
        <f t="shared" si="3"/>
        <v>0</v>
      </c>
      <c r="Q24" s="635" t="s">
        <v>360</v>
      </c>
      <c r="R24" s="15"/>
      <c r="S24" s="605"/>
      <c r="T24" s="15"/>
      <c r="U24" s="636">
        <f t="shared" si="113"/>
        <v>21</v>
      </c>
      <c r="V24" s="637">
        <f t="shared" si="4"/>
        <v>21</v>
      </c>
      <c r="W24" s="402" t="s">
        <v>386</v>
      </c>
      <c r="X24" s="290">
        <f t="shared" si="76"/>
        <v>0</v>
      </c>
      <c r="Y24" s="634">
        <f t="shared" si="5"/>
        <v>0</v>
      </c>
      <c r="Z24" s="15"/>
      <c r="AA24" s="605"/>
      <c r="AB24" s="15"/>
      <c r="AC24" s="636">
        <f t="shared" si="114"/>
        <v>21</v>
      </c>
      <c r="AD24" s="638">
        <v>21</v>
      </c>
      <c r="AE24" s="639" t="s">
        <v>386</v>
      </c>
      <c r="AF24" s="640">
        <v>5.0999999999999996</v>
      </c>
      <c r="AG24" s="15"/>
      <c r="AH24" s="605"/>
      <c r="AI24" s="15"/>
      <c r="AJ24" s="15"/>
      <c r="AK24" s="15"/>
      <c r="AL24" s="15"/>
      <c r="AM24" s="15"/>
      <c r="AN24" s="605"/>
      <c r="AO24" s="15"/>
      <c r="AP24" s="636">
        <f t="shared" si="78"/>
        <v>21</v>
      </c>
      <c r="AQ24" s="645">
        <f t="shared" si="6"/>
        <v>21</v>
      </c>
      <c r="AR24" s="402" t="s">
        <v>386</v>
      </c>
      <c r="AS24" s="402">
        <f t="shared" si="7"/>
        <v>5.0999999999999996</v>
      </c>
      <c r="AT24" s="845">
        <f t="shared" si="79"/>
        <v>0</v>
      </c>
      <c r="AU24" s="646">
        <f t="shared" si="115"/>
        <v>0</v>
      </c>
      <c r="AV24" s="647">
        <f t="shared" si="8"/>
        <v>0</v>
      </c>
      <c r="AW24" s="648">
        <f t="shared" si="9"/>
        <v>25.610757435043677</v>
      </c>
      <c r="AX24" s="290">
        <f t="shared" si="124"/>
        <v>0</v>
      </c>
      <c r="AY24" s="634">
        <f t="shared" si="80"/>
        <v>0</v>
      </c>
      <c r="AZ24" s="649">
        <f t="shared" si="10"/>
        <v>0</v>
      </c>
      <c r="BA24" s="15"/>
      <c r="BB24" s="605"/>
      <c r="BC24" s="15"/>
      <c r="BD24" s="15"/>
      <c r="BE24" s="15"/>
      <c r="BF24" s="15"/>
      <c r="BG24" s="15"/>
      <c r="BH24" s="15"/>
      <c r="BI24" s="605"/>
      <c r="BJ24" s="15"/>
      <c r="BK24" s="628">
        <f t="shared" si="116"/>
        <v>21</v>
      </c>
      <c r="BL24" s="635">
        <f t="shared" si="11"/>
        <v>21</v>
      </c>
      <c r="BM24" s="402" t="s">
        <v>386</v>
      </c>
      <c r="BN24" s="634">
        <f t="shared" si="81"/>
        <v>0</v>
      </c>
      <c r="BO24" s="290">
        <f t="shared" si="82"/>
        <v>0</v>
      </c>
      <c r="BP24" s="634">
        <f t="shared" si="83"/>
        <v>0</v>
      </c>
      <c r="BQ24" s="290">
        <f t="shared" si="84"/>
        <v>0</v>
      </c>
      <c r="BR24" s="650">
        <f t="shared" si="12"/>
        <v>0</v>
      </c>
      <c r="BS24" s="649">
        <f t="shared" si="13"/>
        <v>0</v>
      </c>
      <c r="BT24" s="15"/>
      <c r="BU24" s="605"/>
      <c r="BV24" s="10"/>
      <c r="BW24" s="191"/>
      <c r="BX24" s="191"/>
      <c r="BY24" s="191"/>
      <c r="BZ24" s="191"/>
      <c r="CA24" s="191"/>
      <c r="CB24" s="191"/>
      <c r="CC24" s="191"/>
      <c r="CD24" s="191"/>
      <c r="CE24" s="15"/>
      <c r="CF24" s="605"/>
      <c r="CG24" s="15"/>
      <c r="CH24" s="628">
        <f t="shared" si="117"/>
        <v>21</v>
      </c>
      <c r="CI24" s="638">
        <f t="shared" si="15"/>
        <v>21</v>
      </c>
      <c r="CJ24" s="402" t="s">
        <v>386</v>
      </c>
      <c r="CK24" s="634">
        <f t="shared" si="16"/>
        <v>0</v>
      </c>
      <c r="CL24" s="290">
        <f t="shared" si="17"/>
        <v>0</v>
      </c>
      <c r="CM24" s="634">
        <f t="shared" si="18"/>
        <v>0</v>
      </c>
      <c r="CN24" s="290">
        <f t="shared" si="19"/>
        <v>0</v>
      </c>
      <c r="CO24" s="290">
        <f t="shared" si="20"/>
        <v>0</v>
      </c>
      <c r="CP24" s="634">
        <f t="shared" si="21"/>
        <v>0</v>
      </c>
      <c r="CQ24" s="649">
        <f t="shared" si="22"/>
        <v>0</v>
      </c>
      <c r="CR24" s="15"/>
      <c r="CS24" s="60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0"/>
      <c r="DE24" s="605"/>
      <c r="DF24" s="15"/>
      <c r="DG24" s="636">
        <f t="shared" si="118"/>
        <v>21</v>
      </c>
      <c r="DH24" s="654">
        <f t="shared" si="24"/>
        <v>21</v>
      </c>
      <c r="DI24" s="402" t="s">
        <v>386</v>
      </c>
      <c r="DJ24" s="634">
        <f t="shared" si="25"/>
        <v>0</v>
      </c>
      <c r="DK24" s="290">
        <f t="shared" si="86"/>
        <v>0</v>
      </c>
      <c r="DL24" s="634">
        <f t="shared" si="26"/>
        <v>0</v>
      </c>
      <c r="DM24" s="290">
        <f t="shared" si="27"/>
        <v>0</v>
      </c>
      <c r="DN24" s="634">
        <f t="shared" si="28"/>
        <v>0</v>
      </c>
      <c r="DO24" s="290">
        <f t="shared" si="29"/>
        <v>0</v>
      </c>
      <c r="DP24" s="290">
        <f t="shared" si="87"/>
        <v>0</v>
      </c>
      <c r="DQ24" s="634">
        <f t="shared" si="30"/>
        <v>0</v>
      </c>
      <c r="DR24" s="649">
        <f t="shared" si="31"/>
        <v>0</v>
      </c>
      <c r="DS24" s="15"/>
      <c r="DT24" s="605"/>
      <c r="DU24" s="15"/>
      <c r="DV24" s="636">
        <f t="shared" si="119"/>
        <v>21</v>
      </c>
      <c r="DW24" s="654">
        <f t="shared" si="32"/>
        <v>21</v>
      </c>
      <c r="DX24" s="402" t="s">
        <v>386</v>
      </c>
      <c r="DY24" s="634">
        <f t="shared" si="33"/>
        <v>0</v>
      </c>
      <c r="DZ24" s="290">
        <f t="shared" si="34"/>
        <v>0</v>
      </c>
      <c r="EA24" s="649">
        <f t="shared" si="35"/>
        <v>0</v>
      </c>
      <c r="EB24" s="15"/>
      <c r="EC24" s="605"/>
      <c r="ED24" s="15"/>
      <c r="EE24" s="15"/>
      <c r="EF24" s="15"/>
      <c r="EG24" s="15"/>
      <c r="EH24" s="15"/>
      <c r="EI24" s="15"/>
      <c r="EJ24" s="15"/>
      <c r="EK24" s="605"/>
      <c r="EL24" s="15"/>
      <c r="EM24" s="636">
        <f t="shared" si="120"/>
        <v>21</v>
      </c>
      <c r="EN24" s="654">
        <f t="shared" si="36"/>
        <v>21</v>
      </c>
      <c r="EO24" s="402" t="s">
        <v>386</v>
      </c>
      <c r="EP24" s="634">
        <f t="shared" si="37"/>
        <v>0</v>
      </c>
      <c r="EQ24" s="290">
        <f t="shared" si="38"/>
        <v>0</v>
      </c>
      <c r="ER24" s="634">
        <f t="shared" si="39"/>
        <v>0</v>
      </c>
      <c r="ES24" s="290">
        <f t="shared" si="40"/>
        <v>0</v>
      </c>
      <c r="ET24" s="634">
        <f t="shared" si="41"/>
        <v>0</v>
      </c>
      <c r="EU24" s="290">
        <f t="shared" si="42"/>
        <v>0</v>
      </c>
      <c r="EV24" s="290">
        <f t="shared" si="43"/>
        <v>0</v>
      </c>
      <c r="EW24" s="634">
        <f t="shared" si="44"/>
        <v>0</v>
      </c>
      <c r="EX24" s="649">
        <f t="shared" si="45"/>
        <v>0</v>
      </c>
      <c r="EY24" s="15"/>
      <c r="EZ24" s="605"/>
      <c r="FA24" s="15"/>
      <c r="FB24" s="15"/>
      <c r="FC24" s="15"/>
      <c r="FD24" s="15"/>
      <c r="FE24" s="15"/>
      <c r="FF24" s="605"/>
      <c r="FG24" s="15"/>
      <c r="FH24" s="636">
        <f t="shared" si="121"/>
        <v>21</v>
      </c>
      <c r="FI24" s="637">
        <f t="shared" si="46"/>
        <v>21</v>
      </c>
      <c r="FJ24" s="402" t="s">
        <v>386</v>
      </c>
      <c r="FK24" s="634">
        <f t="shared" si="47"/>
        <v>0</v>
      </c>
      <c r="FL24" s="290">
        <f t="shared" si="48"/>
        <v>0</v>
      </c>
      <c r="FM24" s="649">
        <f t="shared" si="49"/>
        <v>0</v>
      </c>
      <c r="FN24" s="15"/>
      <c r="FO24" s="605"/>
      <c r="FP24" s="15"/>
      <c r="FQ24" s="628">
        <v>21</v>
      </c>
      <c r="FR24" s="637">
        <v>21</v>
      </c>
      <c r="FS24" s="402" t="s">
        <v>386</v>
      </c>
      <c r="FT24" s="290">
        <f t="shared" si="50"/>
        <v>0</v>
      </c>
      <c r="FU24" s="290">
        <f t="shared" si="51"/>
        <v>0</v>
      </c>
      <c r="FV24" s="290">
        <f t="shared" si="52"/>
        <v>0</v>
      </c>
      <c r="FW24" s="290">
        <f t="shared" si="53"/>
        <v>0</v>
      </c>
      <c r="FX24" s="290">
        <f t="shared" si="54"/>
        <v>0</v>
      </c>
      <c r="FY24" s="290">
        <f t="shared" si="55"/>
        <v>0</v>
      </c>
      <c r="FZ24" s="290">
        <f t="shared" si="56"/>
        <v>0</v>
      </c>
      <c r="GA24" s="290">
        <f t="shared" si="57"/>
        <v>0</v>
      </c>
      <c r="GB24" s="655">
        <f t="shared" si="58"/>
        <v>0</v>
      </c>
      <c r="GC24" s="15"/>
      <c r="GD24" s="605"/>
      <c r="GE24" s="15"/>
      <c r="GF24" s="636">
        <f t="shared" si="89"/>
        <v>21</v>
      </c>
      <c r="GG24" s="637">
        <f t="shared" si="59"/>
        <v>21</v>
      </c>
      <c r="GH24" s="402" t="s">
        <v>386</v>
      </c>
      <c r="GI24" s="649">
        <f t="shared" si="60"/>
        <v>0</v>
      </c>
      <c r="GJ24" s="649">
        <f t="shared" si="61"/>
        <v>0</v>
      </c>
      <c r="GK24" s="649">
        <f t="shared" si="62"/>
        <v>0</v>
      </c>
      <c r="GL24" s="649">
        <f t="shared" si="63"/>
        <v>0</v>
      </c>
      <c r="GM24" s="649">
        <f t="shared" si="64"/>
        <v>0</v>
      </c>
      <c r="GN24" s="649">
        <f t="shared" si="65"/>
        <v>0</v>
      </c>
      <c r="GO24" s="649">
        <f t="shared" si="66"/>
        <v>0</v>
      </c>
      <c r="GP24" s="649">
        <f t="shared" si="67"/>
        <v>0</v>
      </c>
      <c r="GQ24" s="845">
        <f t="shared" si="90"/>
        <v>0</v>
      </c>
      <c r="GR24" s="616"/>
      <c r="GS24" s="605"/>
      <c r="GT24" s="15"/>
      <c r="GU24" s="628">
        <f t="shared" si="91"/>
        <v>21</v>
      </c>
      <c r="GV24" s="637">
        <f t="shared" si="68"/>
        <v>21</v>
      </c>
      <c r="GW24" s="402" t="s">
        <v>386</v>
      </c>
      <c r="GX24" s="635" t="s">
        <v>360</v>
      </c>
      <c r="GY24" s="290">
        <f t="shared" si="69"/>
        <v>0</v>
      </c>
      <c r="GZ24" s="633">
        <f t="shared" si="70"/>
        <v>0</v>
      </c>
      <c r="HA24" s="649">
        <f t="shared" si="92"/>
        <v>0</v>
      </c>
      <c r="HB24" s="290">
        <f t="shared" si="71"/>
        <v>0</v>
      </c>
      <c r="HC24" s="656">
        <f t="shared" si="72"/>
        <v>0</v>
      </c>
      <c r="HD24" s="657"/>
      <c r="HE24" s="605"/>
      <c r="HF24" s="15"/>
      <c r="HG24" s="657"/>
      <c r="HH24" s="657"/>
      <c r="HI24" s="657"/>
      <c r="HJ24" s="657"/>
      <c r="HK24" s="657"/>
      <c r="HL24" s="657"/>
      <c r="HM24" s="657"/>
      <c r="HN24" s="605"/>
      <c r="HO24" s="15"/>
      <c r="HP24" s="636">
        <f t="shared" si="122"/>
        <v>21</v>
      </c>
      <c r="HQ24" s="660">
        <f t="shared" si="73"/>
        <v>21</v>
      </c>
      <c r="HR24" s="402" t="s">
        <v>386</v>
      </c>
      <c r="HS24" s="845">
        <f t="shared" si="93"/>
        <v>0</v>
      </c>
      <c r="HT24" s="661">
        <f t="shared" si="94"/>
        <v>0</v>
      </c>
      <c r="HU24" s="661">
        <v>7.8113530000000004</v>
      </c>
      <c r="HV24" s="630">
        <f t="shared" si="95"/>
        <v>-1</v>
      </c>
      <c r="HW24" s="661">
        <f t="shared" si="96"/>
        <v>-7.8113530000000004</v>
      </c>
      <c r="HX24" s="631">
        <v>10</v>
      </c>
      <c r="HY24" s="15"/>
      <c r="HZ24" s="60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605"/>
      <c r="IN24" s="15"/>
      <c r="IO24" s="636">
        <v>21</v>
      </c>
      <c r="IP24" s="660">
        <v>21</v>
      </c>
      <c r="IQ24" s="402" t="s">
        <v>386</v>
      </c>
      <c r="IR24" s="667">
        <f t="shared" si="97"/>
        <v>0</v>
      </c>
      <c r="IS24" s="668">
        <f t="shared" si="97"/>
        <v>0</v>
      </c>
      <c r="IT24" s="669">
        <f t="shared" si="97"/>
        <v>0</v>
      </c>
      <c r="IU24" s="633">
        <v>0</v>
      </c>
      <c r="IV24" s="633">
        <f t="shared" si="99"/>
        <v>0</v>
      </c>
      <c r="IW24" s="667">
        <f t="shared" si="100"/>
        <v>0</v>
      </c>
      <c r="IX24" s="667">
        <f t="shared" si="101"/>
        <v>0</v>
      </c>
      <c r="IY24" s="670">
        <f>IT24</f>
        <v>0</v>
      </c>
      <c r="IZ24" s="670">
        <f t="shared" si="127"/>
        <v>0</v>
      </c>
      <c r="JA24" s="667">
        <f t="shared" si="104"/>
        <v>0</v>
      </c>
      <c r="JB24" s="655">
        <f t="shared" si="105"/>
        <v>0</v>
      </c>
      <c r="JC24" s="15"/>
      <c r="JD24" s="605"/>
      <c r="JE24" s="15"/>
      <c r="JF24" s="636">
        <f t="shared" si="123"/>
        <v>21</v>
      </c>
      <c r="JG24" s="660">
        <f t="shared" si="74"/>
        <v>21</v>
      </c>
      <c r="JH24" s="402" t="s">
        <v>386</v>
      </c>
      <c r="JI24" s="845">
        <f t="shared" si="106"/>
        <v>0</v>
      </c>
      <c r="JJ24" s="661">
        <f t="shared" si="107"/>
        <v>0</v>
      </c>
      <c r="JK24" s="661">
        <v>7.8109999999999999</v>
      </c>
      <c r="JL24" s="630">
        <f t="shared" si="125"/>
        <v>-1</v>
      </c>
      <c r="JM24" s="661">
        <f t="shared" si="109"/>
        <v>-7.8109999999999999</v>
      </c>
      <c r="JN24" s="631">
        <v>10</v>
      </c>
      <c r="JO24" s="15"/>
      <c r="JP24" s="15"/>
      <c r="JQ24" s="605"/>
      <c r="JR24" s="15"/>
      <c r="JS24" s="845">
        <v>0</v>
      </c>
      <c r="JT24" s="661">
        <v>0</v>
      </c>
      <c r="JU24" s="850">
        <f t="shared" si="110"/>
        <v>0</v>
      </c>
      <c r="JV24" s="851">
        <f t="shared" si="111"/>
        <v>0</v>
      </c>
    </row>
    <row r="25" spans="1:282" x14ac:dyDescent="0.3">
      <c r="A25" s="15"/>
      <c r="B25" s="15"/>
      <c r="C25" s="15"/>
      <c r="D25" s="15"/>
      <c r="E25" s="15"/>
      <c r="F25" s="15"/>
      <c r="G25" s="605"/>
      <c r="H25" s="15"/>
      <c r="I25" s="247">
        <v>22</v>
      </c>
      <c r="J25" s="674">
        <f t="shared" si="1"/>
        <v>22</v>
      </c>
      <c r="K25" s="15" t="s">
        <v>387</v>
      </c>
      <c r="L25" s="842">
        <v>97091577.159762919</v>
      </c>
      <c r="M25" s="564">
        <f t="shared" si="2"/>
        <v>4.4710468653548129E-2</v>
      </c>
      <c r="N25" s="365">
        <v>1521.6980599295728</v>
      </c>
      <c r="O25" s="365">
        <f t="shared" si="75"/>
        <v>63804.758457966695</v>
      </c>
      <c r="P25" s="564">
        <f t="shared" si="3"/>
        <v>3.8085985372649823E-2</v>
      </c>
      <c r="Q25" s="231" t="s">
        <v>355</v>
      </c>
      <c r="R25" s="15"/>
      <c r="S25" s="605"/>
      <c r="T25" s="15"/>
      <c r="U25" s="593">
        <f t="shared" si="113"/>
        <v>22</v>
      </c>
      <c r="V25" s="675">
        <f t="shared" si="4"/>
        <v>22</v>
      </c>
      <c r="W25" s="15" t="s">
        <v>387</v>
      </c>
      <c r="X25" s="270">
        <f t="shared" si="76"/>
        <v>5089822.7685738653</v>
      </c>
      <c r="Y25" s="564">
        <f t="shared" si="5"/>
        <v>4.7984835957194015E-2</v>
      </c>
      <c r="Z25" s="15"/>
      <c r="AA25" s="605"/>
      <c r="AB25" s="15"/>
      <c r="AC25" s="593">
        <f t="shared" si="114"/>
        <v>22</v>
      </c>
      <c r="AD25" s="74">
        <v>22</v>
      </c>
      <c r="AE25" s="258" t="s">
        <v>387</v>
      </c>
      <c r="AF25" s="280">
        <v>3.68</v>
      </c>
      <c r="AG25" s="15"/>
      <c r="AH25" s="605"/>
      <c r="AI25" s="15"/>
      <c r="AJ25" s="15"/>
      <c r="AK25" s="15"/>
      <c r="AL25" s="15"/>
      <c r="AM25" s="15"/>
      <c r="AN25" s="605"/>
      <c r="AO25" s="15"/>
      <c r="AP25" s="593">
        <f t="shared" si="78"/>
        <v>22</v>
      </c>
      <c r="AQ25" s="678">
        <f t="shared" si="6"/>
        <v>22</v>
      </c>
      <c r="AR25" s="15" t="s">
        <v>387</v>
      </c>
      <c r="AS25" s="15">
        <f t="shared" si="7"/>
        <v>3.68</v>
      </c>
      <c r="AT25" s="845">
        <f t="shared" si="79"/>
        <v>97091577.159762919</v>
      </c>
      <c r="AU25" s="679">
        <f t="shared" si="115"/>
        <v>99249.167763313206</v>
      </c>
      <c r="AV25" s="680">
        <f t="shared" si="8"/>
        <v>105300.05864410437</v>
      </c>
      <c r="AW25" s="681">
        <f t="shared" si="9"/>
        <v>25.610757435043677</v>
      </c>
      <c r="AX25" s="270">
        <f t="shared" si="124"/>
        <v>2696814.2598300311</v>
      </c>
      <c r="AY25" s="564">
        <f t="shared" si="80"/>
        <v>5.2633800149321661E-2</v>
      </c>
      <c r="AZ25" s="682">
        <f t="shared" si="10"/>
        <v>2.7775989999999999</v>
      </c>
      <c r="BA25" s="15"/>
      <c r="BB25" s="605"/>
      <c r="BC25" s="15"/>
      <c r="BD25" s="15"/>
      <c r="BE25" s="15"/>
      <c r="BF25" s="15"/>
      <c r="BG25" s="15"/>
      <c r="BH25" s="15"/>
      <c r="BI25" s="605"/>
      <c r="BJ25" s="15"/>
      <c r="BK25" s="247">
        <f t="shared" si="116"/>
        <v>22</v>
      </c>
      <c r="BL25" s="231">
        <f t="shared" si="11"/>
        <v>22</v>
      </c>
      <c r="BM25" s="15" t="s">
        <v>387</v>
      </c>
      <c r="BN25" s="564">
        <f t="shared" si="81"/>
        <v>5.2633800149321661E-2</v>
      </c>
      <c r="BO25" s="270">
        <f t="shared" si="82"/>
        <v>614475.49837495503</v>
      </c>
      <c r="BP25" s="564">
        <f t="shared" si="83"/>
        <v>4.4710468653548129E-2</v>
      </c>
      <c r="BQ25" s="270">
        <f t="shared" si="84"/>
        <v>521974.23386730067</v>
      </c>
      <c r="BR25" s="685">
        <f t="shared" si="12"/>
        <v>1136449.7322422557</v>
      </c>
      <c r="BS25" s="682">
        <f t="shared" si="13"/>
        <v>1.170493</v>
      </c>
      <c r="BT25" s="15"/>
      <c r="BU25" s="605"/>
      <c r="BV25" s="10"/>
      <c r="BW25" s="191"/>
      <c r="BX25" s="191"/>
      <c r="BY25" s="191"/>
      <c r="BZ25" s="191"/>
      <c r="CA25" s="191"/>
      <c r="CB25" s="191"/>
      <c r="CC25" s="191"/>
      <c r="CD25" s="191"/>
      <c r="CE25" s="15"/>
      <c r="CF25" s="605"/>
      <c r="CG25" s="15"/>
      <c r="CH25" s="247">
        <f t="shared" si="117"/>
        <v>22</v>
      </c>
      <c r="CI25" s="74">
        <f t="shared" si="15"/>
        <v>22</v>
      </c>
      <c r="CJ25" s="15" t="s">
        <v>387</v>
      </c>
      <c r="CK25" s="254">
        <f t="shared" si="16"/>
        <v>4.4710468653548129E-2</v>
      </c>
      <c r="CL25" s="256">
        <f t="shared" si="17"/>
        <v>238626.84155728109</v>
      </c>
      <c r="CM25" s="254">
        <f t="shared" si="18"/>
        <v>3.8085985372649823E-2</v>
      </c>
      <c r="CN25" s="256">
        <f t="shared" si="19"/>
        <v>652763.74592272297</v>
      </c>
      <c r="CO25" s="256">
        <f t="shared" si="20"/>
        <v>891390.58748000406</v>
      </c>
      <c r="CP25" s="254">
        <f t="shared" si="21"/>
        <v>3.9659011441053584E-2</v>
      </c>
      <c r="CQ25" s="252">
        <f t="shared" si="22"/>
        <v>0.91809300000000005</v>
      </c>
      <c r="CR25" s="15"/>
      <c r="CS25" s="60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0"/>
      <c r="DE25" s="605"/>
      <c r="DF25" s="15"/>
      <c r="DG25" s="593">
        <f t="shared" si="118"/>
        <v>22</v>
      </c>
      <c r="DH25" s="689">
        <f t="shared" si="24"/>
        <v>22</v>
      </c>
      <c r="DI25" s="15" t="s">
        <v>387</v>
      </c>
      <c r="DJ25" s="254">
        <f t="shared" si="25"/>
        <v>3.9659011441053584E-2</v>
      </c>
      <c r="DK25" s="256">
        <f t="shared" si="86"/>
        <v>2315.1016272643751</v>
      </c>
      <c r="DL25" s="254">
        <f t="shared" si="26"/>
        <v>3.8085985372649823E-2</v>
      </c>
      <c r="DM25" s="256">
        <f t="shared" si="27"/>
        <v>76381.57918828183</v>
      </c>
      <c r="DN25" s="254">
        <f t="shared" si="28"/>
        <v>4.4710468653548129E-2</v>
      </c>
      <c r="DO25" s="256">
        <f t="shared" si="29"/>
        <v>148283.49146349856</v>
      </c>
      <c r="DP25" s="256">
        <f t="shared" si="87"/>
        <v>226980.17227904475</v>
      </c>
      <c r="DQ25" s="254">
        <f t="shared" si="30"/>
        <v>4.2186438996520005E-2</v>
      </c>
      <c r="DR25" s="252">
        <f t="shared" si="31"/>
        <v>0.23377899999999999</v>
      </c>
      <c r="DS25" s="15"/>
      <c r="DT25" s="605"/>
      <c r="DU25" s="15"/>
      <c r="DV25" s="593">
        <f t="shared" si="119"/>
        <v>22</v>
      </c>
      <c r="DW25" s="689">
        <f t="shared" si="32"/>
        <v>22</v>
      </c>
      <c r="DX25" s="15" t="s">
        <v>387</v>
      </c>
      <c r="DY25" s="254">
        <f t="shared" si="33"/>
        <v>3.8085985372649823E-2</v>
      </c>
      <c r="DZ25" s="256">
        <f t="shared" si="34"/>
        <v>138188.0167425297</v>
      </c>
      <c r="EA25" s="252">
        <f t="shared" si="35"/>
        <v>0.14232800000000001</v>
      </c>
      <c r="EB25" s="15"/>
      <c r="EC25" s="605"/>
      <c r="ED25" s="15"/>
      <c r="EE25" s="15"/>
      <c r="EF25" s="15"/>
      <c r="EG25" s="15"/>
      <c r="EH25" s="15"/>
      <c r="EI25" s="15"/>
      <c r="EJ25" s="15"/>
      <c r="EK25" s="605"/>
      <c r="EL25" s="15"/>
      <c r="EM25" s="593">
        <f t="shared" si="120"/>
        <v>22</v>
      </c>
      <c r="EN25" s="689">
        <f t="shared" si="36"/>
        <v>22</v>
      </c>
      <c r="EO25" s="15" t="s">
        <v>387</v>
      </c>
      <c r="EP25" s="254">
        <f t="shared" si="37"/>
        <v>4.7984835957194015E-2</v>
      </c>
      <c r="EQ25" s="256">
        <f t="shared" si="38"/>
        <v>344070.33082975406</v>
      </c>
      <c r="ER25" s="254">
        <f t="shared" si="39"/>
        <v>3.9659011441053584E-2</v>
      </c>
      <c r="ES25" s="256">
        <f t="shared" si="40"/>
        <v>46882.739538804381</v>
      </c>
      <c r="ET25" s="254">
        <f t="shared" si="41"/>
        <v>4.4710468653548129E-2</v>
      </c>
      <c r="EU25" s="256">
        <f t="shared" si="42"/>
        <v>134377.91897036956</v>
      </c>
      <c r="EV25" s="256">
        <f t="shared" si="43"/>
        <v>525330.98933892802</v>
      </c>
      <c r="EW25" s="254">
        <f t="shared" si="44"/>
        <v>4.6251837470428984E-2</v>
      </c>
      <c r="EX25" s="252">
        <f t="shared" si="45"/>
        <v>0.54106799999999999</v>
      </c>
      <c r="EY25" s="15"/>
      <c r="EZ25" s="605"/>
      <c r="FA25" s="15"/>
      <c r="FB25" s="15"/>
      <c r="FC25" s="15"/>
      <c r="FD25" s="15"/>
      <c r="FE25" s="15"/>
      <c r="FF25" s="605"/>
      <c r="FG25" s="15"/>
      <c r="FH25" s="593">
        <f t="shared" si="121"/>
        <v>22</v>
      </c>
      <c r="FI25" s="675">
        <f t="shared" si="46"/>
        <v>22</v>
      </c>
      <c r="FJ25" s="15" t="s">
        <v>387</v>
      </c>
      <c r="FK25" s="254">
        <f t="shared" si="47"/>
        <v>4.7984835957194015E-2</v>
      </c>
      <c r="FL25" s="256">
        <f t="shared" si="48"/>
        <v>951428.71360793686</v>
      </c>
      <c r="FM25" s="252">
        <f t="shared" si="49"/>
        <v>0.97992900000000005</v>
      </c>
      <c r="FN25" s="15"/>
      <c r="FO25" s="605"/>
      <c r="FP25" s="15"/>
      <c r="FQ25" s="247">
        <v>22</v>
      </c>
      <c r="FR25" s="675">
        <v>22</v>
      </c>
      <c r="FS25" s="15" t="s">
        <v>387</v>
      </c>
      <c r="FT25" s="256">
        <f t="shared" si="50"/>
        <v>2696814.2598300311</v>
      </c>
      <c r="FU25" s="256">
        <f t="shared" si="51"/>
        <v>1136449.7322422557</v>
      </c>
      <c r="FV25" s="256">
        <f t="shared" si="52"/>
        <v>891390.58748000406</v>
      </c>
      <c r="FW25" s="256">
        <f t="shared" si="53"/>
        <v>226980.17227904475</v>
      </c>
      <c r="FX25" s="256">
        <f t="shared" si="54"/>
        <v>138188.0167425297</v>
      </c>
      <c r="FY25" s="256">
        <f t="shared" si="55"/>
        <v>525330.98933892802</v>
      </c>
      <c r="FZ25" s="256">
        <f t="shared" si="56"/>
        <v>951428.71360793686</v>
      </c>
      <c r="GA25" s="256">
        <f t="shared" ref="GA25:GA27" si="128">SUM(FT25:FZ25)</f>
        <v>6566582.4715207303</v>
      </c>
      <c r="GB25" s="325">
        <f t="shared" si="58"/>
        <v>6.763287</v>
      </c>
      <c r="GC25" s="15"/>
      <c r="GD25" s="605"/>
      <c r="GE25" s="15"/>
      <c r="GF25" s="593">
        <f t="shared" si="89"/>
        <v>22</v>
      </c>
      <c r="GG25" s="675">
        <f t="shared" si="59"/>
        <v>22</v>
      </c>
      <c r="GH25" s="15" t="s">
        <v>387</v>
      </c>
      <c r="GI25" s="252">
        <f t="shared" si="60"/>
        <v>2.7775989999999999</v>
      </c>
      <c r="GJ25" s="252">
        <f t="shared" si="61"/>
        <v>1.170493</v>
      </c>
      <c r="GK25" s="252">
        <f t="shared" si="62"/>
        <v>0.91809300000000005</v>
      </c>
      <c r="GL25" s="252">
        <f t="shared" si="63"/>
        <v>0.23377899999999999</v>
      </c>
      <c r="GM25" s="252">
        <f t="shared" si="64"/>
        <v>0.14232800000000001</v>
      </c>
      <c r="GN25" s="252">
        <f t="shared" si="65"/>
        <v>0.54106799999999999</v>
      </c>
      <c r="GO25" s="252">
        <f t="shared" si="66"/>
        <v>0.97992900000000005</v>
      </c>
      <c r="GP25" s="252">
        <f t="shared" si="67"/>
        <v>6.763287</v>
      </c>
      <c r="GQ25" s="845">
        <f t="shared" si="90"/>
        <v>97091577.159762919</v>
      </c>
      <c r="GR25" s="616"/>
      <c r="GS25" s="605"/>
      <c r="GT25" s="15"/>
      <c r="GU25" s="247">
        <f t="shared" si="91"/>
        <v>22</v>
      </c>
      <c r="GV25" s="675">
        <f t="shared" si="68"/>
        <v>22</v>
      </c>
      <c r="GW25" s="15" t="s">
        <v>387</v>
      </c>
      <c r="GX25" s="231" t="s">
        <v>355</v>
      </c>
      <c r="GY25" s="270">
        <f t="shared" si="69"/>
        <v>6566582.4715207303</v>
      </c>
      <c r="GZ25" s="365">
        <f t="shared" si="70"/>
        <v>97091577.159762919</v>
      </c>
      <c r="HA25" s="252">
        <f t="shared" si="92"/>
        <v>6.763287</v>
      </c>
      <c r="HB25" s="256">
        <f t="shared" si="71"/>
        <v>6566582.0161412144</v>
      </c>
      <c r="HC25" s="657">
        <f t="shared" si="72"/>
        <v>-0.45537951588630676</v>
      </c>
      <c r="HD25" s="657"/>
      <c r="HE25" s="605"/>
      <c r="HF25" s="15"/>
      <c r="HG25" s="657"/>
      <c r="HH25" s="657"/>
      <c r="HI25" s="657"/>
      <c r="HJ25" s="657"/>
      <c r="HK25" s="657"/>
      <c r="HL25" s="657"/>
      <c r="HM25" s="657"/>
      <c r="HN25" s="605"/>
      <c r="HO25" s="15"/>
      <c r="HP25" s="593">
        <f t="shared" si="122"/>
        <v>22</v>
      </c>
      <c r="HQ25" s="694">
        <f t="shared" si="73"/>
        <v>22</v>
      </c>
      <c r="HR25" s="15" t="s">
        <v>387</v>
      </c>
      <c r="HS25" s="845">
        <f t="shared" si="93"/>
        <v>97091577.159762919</v>
      </c>
      <c r="HT25" s="695">
        <f t="shared" si="94"/>
        <v>6.763287</v>
      </c>
      <c r="HU25" s="695">
        <v>5.1718229999999998</v>
      </c>
      <c r="HV25" s="672">
        <f t="shared" si="95"/>
        <v>0.30771818757138436</v>
      </c>
      <c r="HW25" s="695">
        <f t="shared" si="96"/>
        <v>1.5914640000000002</v>
      </c>
      <c r="HX25" s="673">
        <v>10</v>
      </c>
      <c r="HY25" s="15"/>
      <c r="HZ25" s="60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605"/>
      <c r="IN25" s="15"/>
      <c r="IO25" s="593">
        <v>22</v>
      </c>
      <c r="IP25" s="694">
        <v>22</v>
      </c>
      <c r="IQ25" s="15" t="s">
        <v>387</v>
      </c>
      <c r="IR25" s="696">
        <f t="shared" si="97"/>
        <v>6566582.4715207303</v>
      </c>
      <c r="IS25" s="697">
        <f t="shared" si="97"/>
        <v>97091577.159762919</v>
      </c>
      <c r="IT25" s="698">
        <f t="shared" si="97"/>
        <v>6.763287</v>
      </c>
      <c r="IU25" s="365">
        <f t="shared" si="98"/>
        <v>14563927.419004811</v>
      </c>
      <c r="IV25" s="365">
        <f t="shared" si="99"/>
        <v>82527649.740758106</v>
      </c>
      <c r="IW25" s="696">
        <f t="shared" si="100"/>
        <v>218458.91128507216</v>
      </c>
      <c r="IX25" s="696">
        <f t="shared" si="101"/>
        <v>6348123.5602356577</v>
      </c>
      <c r="IY25" s="556">
        <f t="shared" si="102"/>
        <v>6.5382845205922484</v>
      </c>
      <c r="IZ25" s="556">
        <f>IY25+1.5</f>
        <v>8.0382845205922493</v>
      </c>
      <c r="JA25" s="696">
        <f t="shared" si="104"/>
        <v>6566582.4715207303</v>
      </c>
      <c r="JB25" s="325">
        <f t="shared" si="105"/>
        <v>0.22500247940775164</v>
      </c>
      <c r="JC25" s="15"/>
      <c r="JD25" s="605"/>
      <c r="JE25" s="15"/>
      <c r="JF25" s="593">
        <f t="shared" si="123"/>
        <v>22</v>
      </c>
      <c r="JG25" s="694">
        <f t="shared" si="74"/>
        <v>22</v>
      </c>
      <c r="JH25" s="15" t="s">
        <v>387</v>
      </c>
      <c r="JI25" s="845">
        <f t="shared" si="106"/>
        <v>97091577.159762919</v>
      </c>
      <c r="JJ25" s="695">
        <f t="shared" si="107"/>
        <v>6.5382845205922484</v>
      </c>
      <c r="JK25" s="695">
        <v>4.9379999999999997</v>
      </c>
      <c r="JL25" s="672">
        <f t="shared" si="125"/>
        <v>0.32407543956910678</v>
      </c>
      <c r="JM25" s="695">
        <f t="shared" si="109"/>
        <v>1.6002845205922487</v>
      </c>
      <c r="JN25" s="673">
        <v>10</v>
      </c>
      <c r="JO25" s="15"/>
      <c r="JP25" s="15"/>
      <c r="JQ25" s="605"/>
      <c r="JR25" s="15"/>
      <c r="JS25" s="845">
        <v>93144727</v>
      </c>
      <c r="JT25" s="695">
        <v>6.5987307442521601</v>
      </c>
      <c r="JU25" s="850">
        <f t="shared" si="110"/>
        <v>-3946850.1597629189</v>
      </c>
      <c r="JV25" s="851">
        <f t="shared" si="111"/>
        <v>-6.0446223659911702E-2</v>
      </c>
    </row>
    <row r="26" spans="1:282" x14ac:dyDescent="0.3">
      <c r="A26" s="15"/>
      <c r="B26" s="15"/>
      <c r="C26" s="15"/>
      <c r="D26" s="15"/>
      <c r="E26" s="15"/>
      <c r="F26" s="15"/>
      <c r="G26" s="605"/>
      <c r="H26" s="15"/>
      <c r="I26" s="628">
        <v>23</v>
      </c>
      <c r="J26" s="632">
        <f t="shared" si="1"/>
        <v>23</v>
      </c>
      <c r="K26" s="402" t="s">
        <v>388</v>
      </c>
      <c r="L26" s="842">
        <v>517500.6959510179</v>
      </c>
      <c r="M26" s="634">
        <f t="shared" si="2"/>
        <v>2.3830799047001316E-4</v>
      </c>
      <c r="N26" s="633">
        <v>275.47232304900183</v>
      </c>
      <c r="O26" s="633">
        <f t="shared" si="75"/>
        <v>1878.5941550250163</v>
      </c>
      <c r="P26" s="634">
        <f t="shared" si="3"/>
        <v>1.1213600872192423E-3</v>
      </c>
      <c r="Q26" s="635" t="s">
        <v>355</v>
      </c>
      <c r="R26" s="15"/>
      <c r="S26" s="605"/>
      <c r="T26" s="15"/>
      <c r="U26" s="636">
        <f t="shared" si="113"/>
        <v>23</v>
      </c>
      <c r="V26" s="637">
        <f t="shared" si="4"/>
        <v>23</v>
      </c>
      <c r="W26" s="402" t="s">
        <v>388</v>
      </c>
      <c r="X26" s="290">
        <f t="shared" si="76"/>
        <v>78442.279630862424</v>
      </c>
      <c r="Y26" s="634">
        <f t="shared" si="5"/>
        <v>7.3952278720501184E-4</v>
      </c>
      <c r="Z26" s="15"/>
      <c r="AA26" s="605"/>
      <c r="AB26" s="15"/>
      <c r="AC26" s="636">
        <f t="shared" si="114"/>
        <v>23</v>
      </c>
      <c r="AD26" s="638">
        <v>23</v>
      </c>
      <c r="AE26" s="639" t="s">
        <v>388</v>
      </c>
      <c r="AF26" s="640">
        <v>10.01</v>
      </c>
      <c r="AG26" s="15"/>
      <c r="AH26" s="605"/>
      <c r="AI26" s="15"/>
      <c r="AJ26" s="15"/>
      <c r="AK26" s="15"/>
      <c r="AL26" s="15"/>
      <c r="AM26" s="15"/>
      <c r="AN26" s="605"/>
      <c r="AO26" s="15"/>
      <c r="AP26" s="636">
        <f t="shared" si="78"/>
        <v>23</v>
      </c>
      <c r="AQ26" s="645">
        <f t="shared" si="6"/>
        <v>23</v>
      </c>
      <c r="AR26" s="402" t="s">
        <v>388</v>
      </c>
      <c r="AS26" s="402">
        <f t="shared" si="7"/>
        <v>10.01</v>
      </c>
      <c r="AT26" s="845">
        <f t="shared" si="79"/>
        <v>517500.6959510179</v>
      </c>
      <c r="AU26" s="646">
        <f t="shared" si="115"/>
        <v>1438.9394351304693</v>
      </c>
      <c r="AV26" s="647">
        <f t="shared" si="8"/>
        <v>1526.6667753415795</v>
      </c>
      <c r="AW26" s="648">
        <f t="shared" si="9"/>
        <v>25.610757435043677</v>
      </c>
      <c r="AX26" s="290">
        <f t="shared" si="124"/>
        <v>39099.092467413509</v>
      </c>
      <c r="AY26" s="634">
        <f t="shared" si="80"/>
        <v>7.6309809303640858E-4</v>
      </c>
      <c r="AZ26" s="649">
        <f t="shared" si="10"/>
        <v>7.5553699999999999</v>
      </c>
      <c r="BA26" s="15"/>
      <c r="BB26" s="605"/>
      <c r="BC26" s="15"/>
      <c r="BD26" s="15"/>
      <c r="BE26" s="15"/>
      <c r="BF26" s="15"/>
      <c r="BG26" s="15"/>
      <c r="BH26" s="15"/>
      <c r="BI26" s="605"/>
      <c r="BJ26" s="15"/>
      <c r="BK26" s="628">
        <f t="shared" si="116"/>
        <v>23</v>
      </c>
      <c r="BL26" s="635">
        <f t="shared" si="11"/>
        <v>23</v>
      </c>
      <c r="BM26" s="402" t="s">
        <v>388</v>
      </c>
      <c r="BN26" s="634">
        <f t="shared" si="81"/>
        <v>7.6309809303640858E-4</v>
      </c>
      <c r="BO26" s="290">
        <f t="shared" si="82"/>
        <v>8908.8205620199387</v>
      </c>
      <c r="BP26" s="634">
        <f t="shared" si="83"/>
        <v>2.3830799047001316E-4</v>
      </c>
      <c r="BQ26" s="290">
        <f t="shared" si="84"/>
        <v>2782.1365889478266</v>
      </c>
      <c r="BR26" s="650">
        <f t="shared" si="12"/>
        <v>11690.957150967766</v>
      </c>
      <c r="BS26" s="649">
        <f t="shared" si="13"/>
        <v>2.2591190000000001</v>
      </c>
      <c r="BT26" s="15"/>
      <c r="BU26" s="605"/>
      <c r="BV26" s="10"/>
      <c r="BW26" s="191"/>
      <c r="BX26" s="191"/>
      <c r="BY26" s="191"/>
      <c r="BZ26" s="191"/>
      <c r="CA26" s="191"/>
      <c r="CB26" s="191"/>
      <c r="CC26" s="191"/>
      <c r="CD26" s="191"/>
      <c r="CE26" s="15"/>
      <c r="CF26" s="605"/>
      <c r="CG26" s="15"/>
      <c r="CH26" s="628">
        <f t="shared" si="117"/>
        <v>23</v>
      </c>
      <c r="CI26" s="638">
        <f t="shared" si="15"/>
        <v>23</v>
      </c>
      <c r="CJ26" s="402" t="s">
        <v>388</v>
      </c>
      <c r="CK26" s="634">
        <f t="shared" si="16"/>
        <v>2.3830799047001316E-4</v>
      </c>
      <c r="CL26" s="290">
        <f t="shared" si="17"/>
        <v>1271.8874303101061</v>
      </c>
      <c r="CM26" s="634">
        <f t="shared" si="18"/>
        <v>1.1213600872192423E-3</v>
      </c>
      <c r="CN26" s="290">
        <f t="shared" si="19"/>
        <v>19219.227332558741</v>
      </c>
      <c r="CO26" s="290">
        <f t="shared" si="20"/>
        <v>20491.114762868849</v>
      </c>
      <c r="CP26" s="634">
        <f t="shared" si="21"/>
        <v>9.1167369976159578E-4</v>
      </c>
      <c r="CQ26" s="649">
        <f t="shared" si="22"/>
        <v>3.9596300000000002</v>
      </c>
      <c r="CR26" s="15"/>
      <c r="CS26" s="60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0"/>
      <c r="DE26" s="605"/>
      <c r="DF26" s="15"/>
      <c r="DG26" s="636">
        <f t="shared" si="118"/>
        <v>23</v>
      </c>
      <c r="DH26" s="654">
        <f t="shared" si="24"/>
        <v>23</v>
      </c>
      <c r="DI26" s="402" t="s">
        <v>388</v>
      </c>
      <c r="DJ26" s="634">
        <f t="shared" si="25"/>
        <v>9.1167369976159578E-4</v>
      </c>
      <c r="DK26" s="290">
        <f t="shared" si="86"/>
        <v>53.219109331287278</v>
      </c>
      <c r="DL26" s="634">
        <f t="shared" si="26"/>
        <v>1.1213600872192423E-3</v>
      </c>
      <c r="DM26" s="290">
        <f t="shared" si="27"/>
        <v>2248.8916451147606</v>
      </c>
      <c r="DN26" s="634">
        <f t="shared" si="28"/>
        <v>2.3830799047001316E-4</v>
      </c>
      <c r="DO26" s="290">
        <f t="shared" si="29"/>
        <v>790.35496461385026</v>
      </c>
      <c r="DP26" s="290">
        <f t="shared" si="87"/>
        <v>3092.4657190598982</v>
      </c>
      <c r="DQ26" s="634">
        <f t="shared" si="30"/>
        <v>5.7476437301124609E-4</v>
      </c>
      <c r="DR26" s="649">
        <f t="shared" si="31"/>
        <v>0.59757700000000002</v>
      </c>
      <c r="DS26" s="15"/>
      <c r="DT26" s="605"/>
      <c r="DU26" s="15"/>
      <c r="DV26" s="636">
        <f t="shared" si="119"/>
        <v>23</v>
      </c>
      <c r="DW26" s="654">
        <f t="shared" si="32"/>
        <v>23</v>
      </c>
      <c r="DX26" s="402" t="s">
        <v>388</v>
      </c>
      <c r="DY26" s="634">
        <f t="shared" si="33"/>
        <v>1.1213600872192423E-3</v>
      </c>
      <c r="DZ26" s="290">
        <f t="shared" si="34"/>
        <v>4068.6495305523986</v>
      </c>
      <c r="EA26" s="649">
        <f t="shared" si="35"/>
        <v>0.78621099999999999</v>
      </c>
      <c r="EB26" s="15"/>
      <c r="EC26" s="605"/>
      <c r="ED26" s="15"/>
      <c r="EE26" s="15"/>
      <c r="EF26" s="15"/>
      <c r="EG26" s="15"/>
      <c r="EH26" s="15"/>
      <c r="EI26" s="15"/>
      <c r="EJ26" s="15"/>
      <c r="EK26" s="605"/>
      <c r="EL26" s="15"/>
      <c r="EM26" s="636">
        <f t="shared" si="120"/>
        <v>23</v>
      </c>
      <c r="EN26" s="654">
        <f t="shared" si="36"/>
        <v>23</v>
      </c>
      <c r="EO26" s="402" t="s">
        <v>388</v>
      </c>
      <c r="EP26" s="634">
        <f t="shared" si="37"/>
        <v>7.3952278720501184E-4</v>
      </c>
      <c r="EQ26" s="290">
        <f t="shared" si="38"/>
        <v>5302.6720832547253</v>
      </c>
      <c r="ER26" s="634">
        <f t="shared" si="39"/>
        <v>9.1167369976159578E-4</v>
      </c>
      <c r="ES26" s="290">
        <f t="shared" si="40"/>
        <v>1077.7313669007974</v>
      </c>
      <c r="ET26" s="634">
        <f t="shared" si="41"/>
        <v>2.3830799047001316E-4</v>
      </c>
      <c r="EU26" s="290">
        <f t="shared" si="42"/>
        <v>716.23789232702939</v>
      </c>
      <c r="EV26" s="290">
        <f t="shared" si="43"/>
        <v>7096.6413424825514</v>
      </c>
      <c r="EW26" s="634">
        <f t="shared" si="44"/>
        <v>6.2481123067092449E-4</v>
      </c>
      <c r="EX26" s="649">
        <f t="shared" si="45"/>
        <v>1.3713299999999999</v>
      </c>
      <c r="EY26" s="15"/>
      <c r="EZ26" s="605"/>
      <c r="FA26" s="15"/>
      <c r="FB26" s="15"/>
      <c r="FC26" s="15"/>
      <c r="FD26" s="15"/>
      <c r="FE26" s="15"/>
      <c r="FF26" s="605"/>
      <c r="FG26" s="15"/>
      <c r="FH26" s="636">
        <f t="shared" si="121"/>
        <v>23</v>
      </c>
      <c r="FI26" s="637">
        <f t="shared" si="46"/>
        <v>23</v>
      </c>
      <c r="FJ26" s="402" t="s">
        <v>388</v>
      </c>
      <c r="FK26" s="634">
        <f t="shared" si="47"/>
        <v>7.3952278720501184E-4</v>
      </c>
      <c r="FL26" s="290">
        <f t="shared" si="48"/>
        <v>14663.03260350595</v>
      </c>
      <c r="FM26" s="649">
        <f t="shared" si="49"/>
        <v>2.8334320000000002</v>
      </c>
      <c r="FN26" s="15"/>
      <c r="FO26" s="605"/>
      <c r="FP26" s="15"/>
      <c r="FQ26" s="628">
        <v>23</v>
      </c>
      <c r="FR26" s="637">
        <v>23</v>
      </c>
      <c r="FS26" s="402" t="s">
        <v>388</v>
      </c>
      <c r="FT26" s="290">
        <f t="shared" si="50"/>
        <v>39099.092467413509</v>
      </c>
      <c r="FU26" s="290">
        <f t="shared" si="51"/>
        <v>11690.957150967766</v>
      </c>
      <c r="FV26" s="290">
        <f t="shared" si="52"/>
        <v>20491.114762868849</v>
      </c>
      <c r="FW26" s="290">
        <f t="shared" si="53"/>
        <v>3092.4657190598982</v>
      </c>
      <c r="FX26" s="290">
        <f t="shared" si="54"/>
        <v>4068.6495305523986</v>
      </c>
      <c r="FY26" s="290">
        <f t="shared" si="55"/>
        <v>7096.6413424825514</v>
      </c>
      <c r="FZ26" s="290">
        <f t="shared" si="56"/>
        <v>14663.03260350595</v>
      </c>
      <c r="GA26" s="290">
        <f t="shared" si="128"/>
        <v>100201.95357685092</v>
      </c>
      <c r="GB26" s="655">
        <f t="shared" si="58"/>
        <v>19.362670000000001</v>
      </c>
      <c r="GC26" s="15"/>
      <c r="GD26" s="605"/>
      <c r="GE26" s="15"/>
      <c r="GF26" s="636">
        <f t="shared" si="89"/>
        <v>23</v>
      </c>
      <c r="GG26" s="637">
        <f t="shared" si="59"/>
        <v>23</v>
      </c>
      <c r="GH26" s="402" t="s">
        <v>388</v>
      </c>
      <c r="GI26" s="649">
        <f t="shared" si="60"/>
        <v>7.5553699999999999</v>
      </c>
      <c r="GJ26" s="649">
        <f t="shared" si="61"/>
        <v>2.2591190000000001</v>
      </c>
      <c r="GK26" s="649">
        <f t="shared" si="62"/>
        <v>3.9596300000000002</v>
      </c>
      <c r="GL26" s="649">
        <f t="shared" si="63"/>
        <v>0.59757700000000002</v>
      </c>
      <c r="GM26" s="649">
        <f t="shared" si="64"/>
        <v>0.78621099999999999</v>
      </c>
      <c r="GN26" s="649">
        <f t="shared" si="65"/>
        <v>1.3713299999999999</v>
      </c>
      <c r="GO26" s="649">
        <f t="shared" si="66"/>
        <v>2.8334320000000002</v>
      </c>
      <c r="GP26" s="649">
        <f t="shared" si="67"/>
        <v>19.362670000000001</v>
      </c>
      <c r="GQ26" s="845">
        <f t="shared" si="90"/>
        <v>517500.6959510179</v>
      </c>
      <c r="GR26" s="616"/>
      <c r="GS26" s="605"/>
      <c r="GT26" s="15"/>
      <c r="GU26" s="628">
        <f t="shared" si="91"/>
        <v>23</v>
      </c>
      <c r="GV26" s="637">
        <f t="shared" si="68"/>
        <v>23</v>
      </c>
      <c r="GW26" s="402" t="s">
        <v>388</v>
      </c>
      <c r="GX26" s="635" t="s">
        <v>355</v>
      </c>
      <c r="GY26" s="290">
        <f t="shared" si="69"/>
        <v>100201.95357685092</v>
      </c>
      <c r="GZ26" s="633">
        <f t="shared" si="70"/>
        <v>517500.6959510179</v>
      </c>
      <c r="HA26" s="649">
        <f t="shared" si="92"/>
        <v>19.362670000000001</v>
      </c>
      <c r="HB26" s="290">
        <f t="shared" si="71"/>
        <v>100201.95200469896</v>
      </c>
      <c r="HC26" s="656">
        <f t="shared" si="72"/>
        <v>-1.5721519594080746E-3</v>
      </c>
      <c r="HD26" s="657"/>
      <c r="HE26" s="605"/>
      <c r="HF26" s="15"/>
      <c r="HG26" s="657"/>
      <c r="HH26" s="657"/>
      <c r="HI26" s="657"/>
      <c r="HJ26" s="657"/>
      <c r="HK26" s="657"/>
      <c r="HL26" s="657"/>
      <c r="HM26" s="657"/>
      <c r="HN26" s="605"/>
      <c r="HO26" s="15"/>
      <c r="HP26" s="636">
        <f t="shared" si="122"/>
        <v>23</v>
      </c>
      <c r="HQ26" s="660">
        <f t="shared" si="73"/>
        <v>23</v>
      </c>
      <c r="HR26" s="402" t="s">
        <v>388</v>
      </c>
      <c r="HS26" s="845">
        <f t="shared" si="93"/>
        <v>517500.6959510179</v>
      </c>
      <c r="HT26" s="661">
        <f t="shared" si="94"/>
        <v>19.362670000000001</v>
      </c>
      <c r="HU26" s="661">
        <v>15.355415000000001</v>
      </c>
      <c r="HV26" s="630">
        <f t="shared" si="95"/>
        <v>0.26096689669409789</v>
      </c>
      <c r="HW26" s="661">
        <f t="shared" si="96"/>
        <v>4.0072550000000007</v>
      </c>
      <c r="HX26" s="631">
        <v>25</v>
      </c>
      <c r="HY26" s="15"/>
      <c r="HZ26" s="60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605"/>
      <c r="IN26" s="15"/>
      <c r="IO26" s="636">
        <v>23</v>
      </c>
      <c r="IP26" s="660">
        <v>23</v>
      </c>
      <c r="IQ26" s="402" t="s">
        <v>388</v>
      </c>
      <c r="IR26" s="667">
        <f t="shared" si="97"/>
        <v>100201.95357685092</v>
      </c>
      <c r="IS26" s="668">
        <f t="shared" si="97"/>
        <v>517500.6959510179</v>
      </c>
      <c r="IT26" s="669">
        <f t="shared" si="97"/>
        <v>19.362670000000001</v>
      </c>
      <c r="IU26" s="633">
        <f t="shared" si="98"/>
        <v>77626.12160180822</v>
      </c>
      <c r="IV26" s="633">
        <f t="shared" si="99"/>
        <v>439874.57434920967</v>
      </c>
      <c r="IW26" s="667">
        <f t="shared" si="100"/>
        <v>1164.3918240271232</v>
      </c>
      <c r="IX26" s="667">
        <f t="shared" si="101"/>
        <v>99037.561752823793</v>
      </c>
      <c r="IY26" s="670">
        <f>IX26/IS26*100</f>
        <v>19.137667355368702</v>
      </c>
      <c r="IZ26" s="670">
        <f t="shared" si="103"/>
        <v>20.637667355368702</v>
      </c>
      <c r="JA26" s="667">
        <f t="shared" si="104"/>
        <v>100201.95357685091</v>
      </c>
      <c r="JB26" s="655">
        <f t="shared" si="105"/>
        <v>0.22500264463129938</v>
      </c>
      <c r="JC26" s="15"/>
      <c r="JD26" s="605"/>
      <c r="JE26" s="15"/>
      <c r="JF26" s="636">
        <f t="shared" si="123"/>
        <v>23</v>
      </c>
      <c r="JG26" s="660">
        <f t="shared" si="74"/>
        <v>23</v>
      </c>
      <c r="JH26" s="402" t="s">
        <v>388</v>
      </c>
      <c r="JI26" s="845">
        <f t="shared" si="106"/>
        <v>517500.6959510179</v>
      </c>
      <c r="JJ26" s="661">
        <f t="shared" si="107"/>
        <v>19.137667355368702</v>
      </c>
      <c r="JK26" s="661">
        <v>15.121</v>
      </c>
      <c r="JL26" s="630">
        <f t="shared" si="125"/>
        <v>0.26563503441364333</v>
      </c>
      <c r="JM26" s="661">
        <f t="shared" si="109"/>
        <v>4.0166673553687016</v>
      </c>
      <c r="JN26" s="631">
        <v>25</v>
      </c>
      <c r="JO26" s="15"/>
      <c r="JP26" s="15"/>
      <c r="JQ26" s="605"/>
      <c r="JR26" s="15"/>
      <c r="JS26" s="845">
        <v>582728</v>
      </c>
      <c r="JT26" s="661">
        <v>19.332243316057294</v>
      </c>
      <c r="JU26" s="850">
        <f t="shared" si="110"/>
        <v>65227.3040489821</v>
      </c>
      <c r="JV26" s="851">
        <f t="shared" si="111"/>
        <v>-0.19457596068859218</v>
      </c>
    </row>
    <row r="27" spans="1:282" ht="17.25" thickBot="1" x14ac:dyDescent="0.35">
      <c r="A27" s="15"/>
      <c r="B27" s="15"/>
      <c r="C27" s="15"/>
      <c r="D27" s="15"/>
      <c r="E27" s="15"/>
      <c r="F27" s="15"/>
      <c r="G27" s="605"/>
      <c r="H27" s="15"/>
      <c r="I27" s="366">
        <v>24</v>
      </c>
      <c r="J27" s="742">
        <f t="shared" si="1"/>
        <v>24</v>
      </c>
      <c r="K27" s="475" t="s">
        <v>389</v>
      </c>
      <c r="L27" s="843"/>
      <c r="M27" s="683">
        <f t="shared" si="2"/>
        <v>0</v>
      </c>
      <c r="N27" s="743">
        <v>648</v>
      </c>
      <c r="O27" s="743">
        <f t="shared" si="75"/>
        <v>0</v>
      </c>
      <c r="P27" s="683">
        <f t="shared" si="3"/>
        <v>0</v>
      </c>
      <c r="Q27" s="464" t="s">
        <v>360</v>
      </c>
      <c r="R27" s="15"/>
      <c r="S27" s="605"/>
      <c r="T27" s="15"/>
      <c r="U27" s="744">
        <f t="shared" si="113"/>
        <v>24</v>
      </c>
      <c r="V27" s="745">
        <f t="shared" si="4"/>
        <v>24</v>
      </c>
      <c r="W27" s="475" t="s">
        <v>389</v>
      </c>
      <c r="X27" s="481">
        <f t="shared" si="76"/>
        <v>0</v>
      </c>
      <c r="Y27" s="683">
        <f t="shared" si="5"/>
        <v>0</v>
      </c>
      <c r="Z27" s="15"/>
      <c r="AA27" s="605"/>
      <c r="AB27" s="15"/>
      <c r="AC27" s="725">
        <f t="shared" si="114"/>
        <v>24</v>
      </c>
      <c r="AD27" s="746">
        <v>24</v>
      </c>
      <c r="AE27" s="747" t="s">
        <v>389</v>
      </c>
      <c r="AF27" s="748">
        <v>5.4</v>
      </c>
      <c r="AG27" s="15"/>
      <c r="AH27" s="605"/>
      <c r="AI27" s="15"/>
      <c r="AJ27" s="15"/>
      <c r="AK27" s="15"/>
      <c r="AL27" s="15"/>
      <c r="AM27" s="15"/>
      <c r="AN27" s="605"/>
      <c r="AO27" s="15"/>
      <c r="AP27" s="744">
        <f t="shared" si="78"/>
        <v>24</v>
      </c>
      <c r="AQ27" s="749">
        <f t="shared" si="6"/>
        <v>24</v>
      </c>
      <c r="AR27" s="475" t="s">
        <v>389</v>
      </c>
      <c r="AS27" s="475">
        <f t="shared" si="7"/>
        <v>5.4</v>
      </c>
      <c r="AT27" s="846">
        <f t="shared" si="79"/>
        <v>0</v>
      </c>
      <c r="AU27" s="750">
        <f t="shared" si="115"/>
        <v>0</v>
      </c>
      <c r="AV27" s="751">
        <f t="shared" si="8"/>
        <v>0</v>
      </c>
      <c r="AW27" s="752">
        <f t="shared" si="9"/>
        <v>25.610757435043677</v>
      </c>
      <c r="AX27" s="481">
        <f t="shared" si="124"/>
        <v>0</v>
      </c>
      <c r="AY27" s="683">
        <f t="shared" si="80"/>
        <v>0</v>
      </c>
      <c r="AZ27" s="753">
        <f t="shared" si="10"/>
        <v>0</v>
      </c>
      <c r="BA27" s="15"/>
      <c r="BB27" s="605"/>
      <c r="BC27" s="15"/>
      <c r="BD27" s="10"/>
      <c r="BE27" s="10"/>
      <c r="BF27" s="10"/>
      <c r="BG27" s="10"/>
      <c r="BH27" s="15"/>
      <c r="BI27" s="605"/>
      <c r="BJ27" s="15"/>
      <c r="BK27" s="366">
        <f t="shared" si="116"/>
        <v>24</v>
      </c>
      <c r="BL27" s="464">
        <f t="shared" si="11"/>
        <v>24</v>
      </c>
      <c r="BM27" s="475" t="s">
        <v>389</v>
      </c>
      <c r="BN27" s="683">
        <f t="shared" si="81"/>
        <v>0</v>
      </c>
      <c r="BO27" s="481">
        <f t="shared" si="82"/>
        <v>0</v>
      </c>
      <c r="BP27" s="683">
        <f t="shared" si="83"/>
        <v>0</v>
      </c>
      <c r="BQ27" s="481">
        <f t="shared" si="84"/>
        <v>0</v>
      </c>
      <c r="BR27" s="754">
        <f t="shared" si="12"/>
        <v>0</v>
      </c>
      <c r="BS27" s="753">
        <f t="shared" si="13"/>
        <v>0</v>
      </c>
      <c r="BT27" s="15"/>
      <c r="BU27" s="605"/>
      <c r="BV27" s="10"/>
      <c r="BW27" s="191"/>
      <c r="BX27" s="191"/>
      <c r="BY27" s="191"/>
      <c r="BZ27" s="191"/>
      <c r="CA27" s="191"/>
      <c r="CB27" s="191"/>
      <c r="CC27" s="191"/>
      <c r="CD27" s="191"/>
      <c r="CE27" s="15"/>
      <c r="CF27" s="605"/>
      <c r="CG27" s="15"/>
      <c r="CH27" s="366">
        <f t="shared" si="117"/>
        <v>24</v>
      </c>
      <c r="CI27" s="755">
        <f t="shared" si="15"/>
        <v>24</v>
      </c>
      <c r="CJ27" s="475" t="s">
        <v>389</v>
      </c>
      <c r="CK27" s="467">
        <f t="shared" si="16"/>
        <v>0</v>
      </c>
      <c r="CL27" s="368">
        <f t="shared" si="17"/>
        <v>0</v>
      </c>
      <c r="CM27" s="467">
        <f t="shared" si="18"/>
        <v>0</v>
      </c>
      <c r="CN27" s="368">
        <f t="shared" si="19"/>
        <v>0</v>
      </c>
      <c r="CO27" s="368">
        <f t="shared" si="20"/>
        <v>0</v>
      </c>
      <c r="CP27" s="467">
        <f t="shared" si="21"/>
        <v>0</v>
      </c>
      <c r="CQ27" s="466">
        <f t="shared" si="22"/>
        <v>0</v>
      </c>
      <c r="CR27" s="15"/>
      <c r="CS27" s="60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0"/>
      <c r="DE27" s="605"/>
      <c r="DF27" s="15"/>
      <c r="DG27" s="744">
        <f t="shared" si="118"/>
        <v>24</v>
      </c>
      <c r="DH27" s="756">
        <f t="shared" si="24"/>
        <v>24</v>
      </c>
      <c r="DI27" s="475" t="s">
        <v>389</v>
      </c>
      <c r="DJ27" s="467">
        <f t="shared" si="25"/>
        <v>0</v>
      </c>
      <c r="DK27" s="368">
        <f t="shared" si="86"/>
        <v>0</v>
      </c>
      <c r="DL27" s="467">
        <f t="shared" si="26"/>
        <v>0</v>
      </c>
      <c r="DM27" s="368">
        <f t="shared" si="27"/>
        <v>0</v>
      </c>
      <c r="DN27" s="467">
        <f t="shared" si="28"/>
        <v>0</v>
      </c>
      <c r="DO27" s="368">
        <f t="shared" si="29"/>
        <v>0</v>
      </c>
      <c r="DP27" s="368">
        <f t="shared" si="87"/>
        <v>0</v>
      </c>
      <c r="DQ27" s="467">
        <f t="shared" si="30"/>
        <v>0</v>
      </c>
      <c r="DR27" s="466">
        <f t="shared" si="31"/>
        <v>0</v>
      </c>
      <c r="DS27" s="15"/>
      <c r="DT27" s="605"/>
      <c r="DU27" s="15"/>
      <c r="DV27" s="744">
        <f t="shared" si="119"/>
        <v>24</v>
      </c>
      <c r="DW27" s="756">
        <f t="shared" si="32"/>
        <v>24</v>
      </c>
      <c r="DX27" s="475" t="s">
        <v>389</v>
      </c>
      <c r="DY27" s="467">
        <f t="shared" si="33"/>
        <v>0</v>
      </c>
      <c r="DZ27" s="368">
        <f t="shared" si="34"/>
        <v>0</v>
      </c>
      <c r="EA27" s="466">
        <f t="shared" si="35"/>
        <v>0</v>
      </c>
      <c r="EB27" s="15"/>
      <c r="EC27" s="605"/>
      <c r="ED27" s="15"/>
      <c r="EE27" s="15"/>
      <c r="EF27" s="15"/>
      <c r="EG27" s="15"/>
      <c r="EH27" s="15"/>
      <c r="EI27" s="15"/>
      <c r="EJ27" s="15"/>
      <c r="EK27" s="605"/>
      <c r="EL27" s="15"/>
      <c r="EM27" s="744">
        <f t="shared" si="120"/>
        <v>24</v>
      </c>
      <c r="EN27" s="756">
        <f t="shared" si="36"/>
        <v>24</v>
      </c>
      <c r="EO27" s="475" t="s">
        <v>389</v>
      </c>
      <c r="EP27" s="467">
        <f t="shared" si="37"/>
        <v>0</v>
      </c>
      <c r="EQ27" s="368">
        <f t="shared" si="38"/>
        <v>0</v>
      </c>
      <c r="ER27" s="467">
        <f t="shared" si="39"/>
        <v>0</v>
      </c>
      <c r="ES27" s="368">
        <f t="shared" si="40"/>
        <v>0</v>
      </c>
      <c r="ET27" s="467">
        <f t="shared" si="41"/>
        <v>0</v>
      </c>
      <c r="EU27" s="368">
        <f t="shared" si="42"/>
        <v>0</v>
      </c>
      <c r="EV27" s="368">
        <f t="shared" si="43"/>
        <v>0</v>
      </c>
      <c r="EW27" s="467">
        <f t="shared" si="44"/>
        <v>0</v>
      </c>
      <c r="EX27" s="466">
        <f t="shared" si="45"/>
        <v>0</v>
      </c>
      <c r="EY27" s="15"/>
      <c r="EZ27" s="605"/>
      <c r="FA27" s="15"/>
      <c r="FB27" s="15"/>
      <c r="FC27" s="15"/>
      <c r="FD27" s="15"/>
      <c r="FE27" s="15"/>
      <c r="FF27" s="605"/>
      <c r="FG27" s="15"/>
      <c r="FH27" s="744">
        <f t="shared" si="121"/>
        <v>24</v>
      </c>
      <c r="FI27" s="745">
        <f t="shared" si="46"/>
        <v>24</v>
      </c>
      <c r="FJ27" s="475" t="s">
        <v>389</v>
      </c>
      <c r="FK27" s="467">
        <f t="shared" si="47"/>
        <v>0</v>
      </c>
      <c r="FL27" s="368">
        <f t="shared" si="48"/>
        <v>0</v>
      </c>
      <c r="FM27" s="466">
        <f t="shared" si="49"/>
        <v>0</v>
      </c>
      <c r="FN27" s="15"/>
      <c r="FO27" s="605"/>
      <c r="FP27" s="15"/>
      <c r="FQ27" s="366">
        <v>24</v>
      </c>
      <c r="FR27" s="745">
        <v>24</v>
      </c>
      <c r="FS27" s="475" t="s">
        <v>389</v>
      </c>
      <c r="FT27" s="368">
        <f t="shared" si="50"/>
        <v>0</v>
      </c>
      <c r="FU27" s="368">
        <f t="shared" si="51"/>
        <v>0</v>
      </c>
      <c r="FV27" s="368">
        <f t="shared" si="52"/>
        <v>0</v>
      </c>
      <c r="FW27" s="368">
        <f t="shared" si="53"/>
        <v>0</v>
      </c>
      <c r="FX27" s="368">
        <f t="shared" si="54"/>
        <v>0</v>
      </c>
      <c r="FY27" s="368">
        <f t="shared" si="55"/>
        <v>0</v>
      </c>
      <c r="FZ27" s="368">
        <f t="shared" si="56"/>
        <v>0</v>
      </c>
      <c r="GA27" s="368">
        <f t="shared" si="128"/>
        <v>0</v>
      </c>
      <c r="GB27" s="757">
        <f t="shared" si="58"/>
        <v>0</v>
      </c>
      <c r="GC27" s="15"/>
      <c r="GD27" s="605"/>
      <c r="GE27" s="15"/>
      <c r="GF27" s="744">
        <f t="shared" si="89"/>
        <v>24</v>
      </c>
      <c r="GG27" s="745">
        <f t="shared" si="59"/>
        <v>24</v>
      </c>
      <c r="GH27" s="475" t="s">
        <v>389</v>
      </c>
      <c r="GI27" s="466">
        <f t="shared" si="60"/>
        <v>0</v>
      </c>
      <c r="GJ27" s="466">
        <f t="shared" si="61"/>
        <v>0</v>
      </c>
      <c r="GK27" s="466">
        <f t="shared" si="62"/>
        <v>0</v>
      </c>
      <c r="GL27" s="466">
        <f t="shared" si="63"/>
        <v>0</v>
      </c>
      <c r="GM27" s="466">
        <f t="shared" si="64"/>
        <v>0</v>
      </c>
      <c r="GN27" s="466">
        <f t="shared" si="65"/>
        <v>0</v>
      </c>
      <c r="GO27" s="466">
        <f t="shared" si="66"/>
        <v>0</v>
      </c>
      <c r="GP27" s="466">
        <f t="shared" si="67"/>
        <v>0</v>
      </c>
      <c r="GQ27" s="846">
        <f t="shared" si="90"/>
        <v>0</v>
      </c>
      <c r="GR27" s="616"/>
      <c r="GS27" s="605"/>
      <c r="GT27" s="15"/>
      <c r="GU27" s="366">
        <f t="shared" si="91"/>
        <v>24</v>
      </c>
      <c r="GV27" s="745">
        <f t="shared" si="68"/>
        <v>24</v>
      </c>
      <c r="GW27" s="475" t="s">
        <v>389</v>
      </c>
      <c r="GX27" s="464" t="s">
        <v>360</v>
      </c>
      <c r="GY27" s="481">
        <f t="shared" si="69"/>
        <v>0</v>
      </c>
      <c r="GZ27" s="743">
        <f t="shared" si="70"/>
        <v>0</v>
      </c>
      <c r="HA27" s="466">
        <f t="shared" si="92"/>
        <v>0</v>
      </c>
      <c r="HB27" s="368">
        <f t="shared" si="71"/>
        <v>0</v>
      </c>
      <c r="HC27" s="693">
        <f t="shared" si="72"/>
        <v>0</v>
      </c>
      <c r="HD27" s="657"/>
      <c r="HE27" s="605"/>
      <c r="HF27" s="15"/>
      <c r="HG27" s="657"/>
      <c r="HH27" s="657"/>
      <c r="HI27" s="657"/>
      <c r="HJ27" s="657"/>
      <c r="HK27" s="657"/>
      <c r="HL27" s="657"/>
      <c r="HM27" s="657"/>
      <c r="HN27" s="605"/>
      <c r="HO27" s="15"/>
      <c r="HP27" s="593">
        <f t="shared" si="122"/>
        <v>24</v>
      </c>
      <c r="HQ27" s="694">
        <f t="shared" si="73"/>
        <v>24</v>
      </c>
      <c r="HR27" s="15" t="s">
        <v>389</v>
      </c>
      <c r="HS27" s="846">
        <f t="shared" si="93"/>
        <v>0</v>
      </c>
      <c r="HT27" s="695">
        <f t="shared" si="94"/>
        <v>0</v>
      </c>
      <c r="HU27" s="695">
        <v>8.2598190000000002</v>
      </c>
      <c r="HV27" s="672">
        <f t="shared" si="95"/>
        <v>-1</v>
      </c>
      <c r="HW27" s="695">
        <f t="shared" si="96"/>
        <v>-8.2598190000000002</v>
      </c>
      <c r="HX27" s="673">
        <v>10</v>
      </c>
      <c r="HY27" s="15"/>
      <c r="HZ27" s="60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605"/>
      <c r="IN27" s="15"/>
      <c r="IO27" s="744">
        <v>24</v>
      </c>
      <c r="IP27" s="758">
        <v>24</v>
      </c>
      <c r="IQ27" s="475" t="s">
        <v>389</v>
      </c>
      <c r="IR27" s="759">
        <f t="shared" si="97"/>
        <v>0</v>
      </c>
      <c r="IS27" s="760">
        <f t="shared" si="97"/>
        <v>0</v>
      </c>
      <c r="IT27" s="761">
        <f t="shared" si="97"/>
        <v>0</v>
      </c>
      <c r="IU27" s="743">
        <v>0</v>
      </c>
      <c r="IV27" s="743">
        <f t="shared" si="99"/>
        <v>0</v>
      </c>
      <c r="IW27" s="759">
        <f t="shared" si="100"/>
        <v>0</v>
      </c>
      <c r="IX27" s="759">
        <f t="shared" si="101"/>
        <v>0</v>
      </c>
      <c r="IY27" s="762">
        <f>IT27</f>
        <v>0</v>
      </c>
      <c r="IZ27" s="763">
        <f>IY27</f>
        <v>0</v>
      </c>
      <c r="JA27" s="759">
        <f t="shared" si="104"/>
        <v>0</v>
      </c>
      <c r="JB27" s="764">
        <f t="shared" si="105"/>
        <v>0</v>
      </c>
      <c r="JC27" s="15"/>
      <c r="JD27" s="605"/>
      <c r="JE27" s="15"/>
      <c r="JF27" s="593">
        <f t="shared" si="123"/>
        <v>24</v>
      </c>
      <c r="JG27" s="694">
        <f t="shared" si="74"/>
        <v>24</v>
      </c>
      <c r="JH27" s="15" t="s">
        <v>389</v>
      </c>
      <c r="JI27" s="846">
        <f t="shared" si="106"/>
        <v>0</v>
      </c>
      <c r="JJ27" s="695">
        <f t="shared" si="107"/>
        <v>0</v>
      </c>
      <c r="JK27" s="695">
        <v>8.26</v>
      </c>
      <c r="JL27" s="672">
        <f t="shared" si="125"/>
        <v>-1</v>
      </c>
      <c r="JM27" s="695">
        <f t="shared" si="109"/>
        <v>-8.26</v>
      </c>
      <c r="JN27" s="673">
        <v>10</v>
      </c>
      <c r="JO27" s="15"/>
      <c r="JP27" s="15"/>
      <c r="JQ27" s="605"/>
      <c r="JR27" s="15"/>
      <c r="JS27" s="846">
        <v>0</v>
      </c>
      <c r="JT27" s="695">
        <v>0</v>
      </c>
      <c r="JU27" s="850">
        <f t="shared" si="110"/>
        <v>0</v>
      </c>
      <c r="JV27" s="851">
        <f t="shared" si="111"/>
        <v>0</v>
      </c>
    </row>
    <row r="28" spans="1:282" ht="17.25" thickBot="1" x14ac:dyDescent="0.35">
      <c r="A28" s="15"/>
      <c r="B28" s="15"/>
      <c r="C28" s="15"/>
      <c r="D28" s="15"/>
      <c r="E28" s="15"/>
      <c r="F28" s="10"/>
      <c r="G28" s="765"/>
      <c r="H28" s="10"/>
      <c r="I28" s="766">
        <v>25</v>
      </c>
      <c r="J28" s="767"/>
      <c r="K28" s="720" t="s">
        <v>70</v>
      </c>
      <c r="L28" s="768">
        <f>SUM(L4:L27)</f>
        <v>2171562501.6616311</v>
      </c>
      <c r="M28" s="707">
        <f>SUM(M4:M27)</f>
        <v>0.99999999999999967</v>
      </c>
      <c r="N28" s="768">
        <f>SUM(N4:N27)</f>
        <v>18725.391857452727</v>
      </c>
      <c r="O28" s="768">
        <f>SUM(O4:O27)</f>
        <v>1675281.8086147234</v>
      </c>
      <c r="P28" s="707">
        <f>SUM(P4:P27)</f>
        <v>0.99999999999999989</v>
      </c>
      <c r="Q28" s="720"/>
      <c r="R28" s="10"/>
      <c r="S28" s="765"/>
      <c r="T28" s="10"/>
      <c r="U28" s="766">
        <f>+U27+1</f>
        <v>25</v>
      </c>
      <c r="V28" s="769"/>
      <c r="W28" s="770" t="s">
        <v>70</v>
      </c>
      <c r="X28" s="708">
        <f>SUM(X4:X27)</f>
        <v>106071484.18959607</v>
      </c>
      <c r="Y28" s="707">
        <f>SUM(Y4:Y27)</f>
        <v>1.0000000000000004</v>
      </c>
      <c r="Z28" s="10"/>
      <c r="AA28" s="765"/>
      <c r="AB28" s="10"/>
      <c r="AC28" s="15"/>
      <c r="AD28" s="15"/>
      <c r="AE28" s="15"/>
      <c r="AF28" s="15"/>
      <c r="AG28" s="10"/>
      <c r="AH28" s="765"/>
      <c r="AI28" s="10"/>
      <c r="AJ28" s="10"/>
      <c r="AK28" s="10"/>
      <c r="AL28" s="10"/>
      <c r="AM28" s="15"/>
      <c r="AN28" s="605"/>
      <c r="AO28" s="15"/>
      <c r="AP28" s="766">
        <f>+AP27+1</f>
        <v>25</v>
      </c>
      <c r="AQ28" s="771"/>
      <c r="AR28" s="772" t="s">
        <v>70</v>
      </c>
      <c r="AS28" s="773">
        <f>AL7</f>
        <v>3.126024041172669</v>
      </c>
      <c r="AT28" s="768">
        <f>SUM(AT4:AT27)</f>
        <v>2171562501.6616311</v>
      </c>
      <c r="AU28" s="768">
        <f>SUM(AU4:AU27)</f>
        <v>1885654.607528701</v>
      </c>
      <c r="AV28" s="768">
        <f>SUM(AV4:AV27)</f>
        <v>2000616.6825380072</v>
      </c>
      <c r="AW28" s="774">
        <f>SUMPRODUCT(AW4:AW27,AT4:AT27)/AT28</f>
        <v>25.610757435043681</v>
      </c>
      <c r="AX28" s="775">
        <f>SUM(AX4:AX27)</f>
        <v>51237308.576982684</v>
      </c>
      <c r="AY28" s="776">
        <f t="shared" si="80"/>
        <v>1</v>
      </c>
      <c r="AZ28" s="777">
        <f>AX28*100/$L$28</f>
        <v>2.359467366828127</v>
      </c>
      <c r="BA28" s="10"/>
      <c r="BB28" s="765"/>
      <c r="BC28" s="10"/>
      <c r="BD28" s="616"/>
      <c r="BE28" s="616"/>
      <c r="BF28" s="616"/>
      <c r="BG28" s="616"/>
      <c r="BH28" s="10"/>
      <c r="BI28" s="765"/>
      <c r="BJ28" s="10"/>
      <c r="BK28" s="716">
        <f>+BK27+1</f>
        <v>25</v>
      </c>
      <c r="BL28" s="778"/>
      <c r="BM28" s="717" t="s">
        <v>70</v>
      </c>
      <c r="BN28" s="779">
        <f>SUM(BN4:BN27)</f>
        <v>1.0000000000000002</v>
      </c>
      <c r="BO28" s="718">
        <f>BG4</f>
        <v>11674541.770339459</v>
      </c>
      <c r="BP28" s="780">
        <f>SUM(BP4:BP27)</f>
        <v>0.99999999999999967</v>
      </c>
      <c r="BQ28" s="718">
        <f>BG5</f>
        <v>11674541.770339459</v>
      </c>
      <c r="BR28" s="781">
        <f>C6</f>
        <v>23349083.540678918</v>
      </c>
      <c r="BS28" s="782">
        <f>BR28*100/$L$28</f>
        <v>1.075220424132979</v>
      </c>
      <c r="BT28" s="10"/>
      <c r="BU28" s="765"/>
      <c r="BV28" s="10"/>
      <c r="BW28" s="191"/>
      <c r="BX28" s="191"/>
      <c r="BY28" s="191"/>
      <c r="BZ28" s="191"/>
      <c r="CA28" s="191"/>
      <c r="CB28" s="191"/>
      <c r="CC28" s="191"/>
      <c r="CD28" s="191"/>
      <c r="CE28" s="10"/>
      <c r="CF28" s="765"/>
      <c r="CG28" s="15"/>
      <c r="CH28" s="716">
        <f>+CH27+1</f>
        <v>25</v>
      </c>
      <c r="CI28" s="769"/>
      <c r="CJ28" s="720" t="s">
        <v>70</v>
      </c>
      <c r="CK28" s="783">
        <f>SUM(CK4:CK27)</f>
        <v>0.99999999999999967</v>
      </c>
      <c r="CL28" s="718">
        <f>CC9</f>
        <v>5337158.1364165405</v>
      </c>
      <c r="CM28" s="783">
        <f>SUM(CM4:CM27)</f>
        <v>0.99999999999999989</v>
      </c>
      <c r="CN28" s="718">
        <f>CD9</f>
        <v>17139211.170087866</v>
      </c>
      <c r="CO28" s="718">
        <f>SUM(CO4:CO27)</f>
        <v>22476369.30650441</v>
      </c>
      <c r="CP28" s="783">
        <f>SUM(CP4:CP27)</f>
        <v>0.99999999999999967</v>
      </c>
      <c r="CQ28" s="782">
        <f>CO28*100/$L$28</f>
        <v>1.0350321157832665</v>
      </c>
      <c r="CR28" s="15"/>
      <c r="CS28" s="765"/>
      <c r="CT28" s="10"/>
      <c r="CU28" s="15"/>
      <c r="CV28" s="15"/>
      <c r="CW28" s="15"/>
      <c r="CX28" s="15"/>
      <c r="CY28" s="15"/>
      <c r="CZ28" s="15"/>
      <c r="DA28" s="15"/>
      <c r="DB28" s="15"/>
      <c r="DC28" s="15"/>
      <c r="DD28" s="10"/>
      <c r="DE28" s="765"/>
      <c r="DF28" s="616"/>
      <c r="DG28" s="766">
        <f>DG27+1</f>
        <v>25</v>
      </c>
      <c r="DH28" s="771"/>
      <c r="DI28" s="772" t="s">
        <v>70</v>
      </c>
      <c r="DJ28" s="783">
        <f>SUM(DJ4:DJ27)</f>
        <v>0.99999999999999967</v>
      </c>
      <c r="DK28" s="718">
        <f>CZ7</f>
        <v>58375.172328876179</v>
      </c>
      <c r="DL28" s="783">
        <f>SUM(DL4:DL27)</f>
        <v>0.99999999999999989</v>
      </c>
      <c r="DM28" s="718">
        <f>DA7</f>
        <v>2005503.5583543731</v>
      </c>
      <c r="DN28" s="783">
        <f>SUM(DN4:DN27)</f>
        <v>0.99999999999999967</v>
      </c>
      <c r="DO28" s="718">
        <f>DB7</f>
        <v>3316527.3352984884</v>
      </c>
      <c r="DP28" s="718">
        <f>SUM(DP4:DP27)</f>
        <v>5380406.0659817373</v>
      </c>
      <c r="DQ28" s="783">
        <f>SUM(DQ4:DQ27)</f>
        <v>0.99999999999999989</v>
      </c>
      <c r="DR28" s="782">
        <f>DP28*100/$L$28</f>
        <v>0.24776657645657313</v>
      </c>
      <c r="DS28" s="616"/>
      <c r="DT28" s="765"/>
      <c r="DU28" s="616"/>
      <c r="DV28" s="766">
        <f>DV27+1</f>
        <v>25</v>
      </c>
      <c r="DW28" s="771"/>
      <c r="DX28" s="772" t="s">
        <v>70</v>
      </c>
      <c r="DY28" s="783">
        <f>SUM(DY4:DY27)</f>
        <v>0.99999999999999989</v>
      </c>
      <c r="DZ28" s="718">
        <f>C9</f>
        <v>3628316.6994483173</v>
      </c>
      <c r="EA28" s="782">
        <f>DZ28*100/$L$28</f>
        <v>0.1670832267858747</v>
      </c>
      <c r="EB28" s="616"/>
      <c r="EC28" s="765"/>
      <c r="ED28" s="10"/>
      <c r="EE28" s="15"/>
      <c r="EF28" s="15"/>
      <c r="EG28" s="15"/>
      <c r="EH28" s="15"/>
      <c r="EI28" s="15"/>
      <c r="EJ28" s="10"/>
      <c r="EK28" s="765"/>
      <c r="EL28" s="10"/>
      <c r="EM28" s="766">
        <f>+EM27+1</f>
        <v>25</v>
      </c>
      <c r="EN28" s="771"/>
      <c r="EO28" s="772" t="s">
        <v>70</v>
      </c>
      <c r="EP28" s="783">
        <f>SUM(EP4:EP27)</f>
        <v>1.0000000000000004</v>
      </c>
      <c r="EQ28" s="718">
        <f>EI4</f>
        <v>7170397.1466462864</v>
      </c>
      <c r="ER28" s="783">
        <f>SUM(ER4:ER27)</f>
        <v>0.99999999999999967</v>
      </c>
      <c r="ES28" s="718">
        <f>EI5</f>
        <v>1182145.9445222847</v>
      </c>
      <c r="ET28" s="783">
        <f>SUM(ET4:ET27)</f>
        <v>0.99999999999999967</v>
      </c>
      <c r="EU28" s="718">
        <f>EI6</f>
        <v>3005513.5411716513</v>
      </c>
      <c r="EV28" s="718">
        <f>SUM(EV4:EV27)</f>
        <v>11358056.632340224</v>
      </c>
      <c r="EW28" s="783">
        <f>SUM(EW4:EW27)</f>
        <v>0.99999999999999978</v>
      </c>
      <c r="EX28" s="782">
        <f>EV28*100/$L$28</f>
        <v>0.52303613751155187</v>
      </c>
      <c r="EY28" s="10"/>
      <c r="EZ28" s="765"/>
      <c r="FA28" s="10"/>
      <c r="FB28" s="15"/>
      <c r="FC28" s="15"/>
      <c r="FD28" s="15"/>
      <c r="FE28" s="10"/>
      <c r="FF28" s="765"/>
      <c r="FG28" s="616"/>
      <c r="FH28" s="766">
        <f>+FH27+1</f>
        <v>25</v>
      </c>
      <c r="FI28" s="706"/>
      <c r="FJ28" s="706" t="s">
        <v>70</v>
      </c>
      <c r="FK28" s="783">
        <f t="shared" si="47"/>
        <v>1.0000000000000004</v>
      </c>
      <c r="FL28" s="718">
        <f>FD6</f>
        <v>19827695.450635299</v>
      </c>
      <c r="FM28" s="782">
        <f>FL28*100/$L$28</f>
        <v>0.91306123749436596</v>
      </c>
      <c r="FN28" s="10"/>
      <c r="FO28" s="605"/>
      <c r="FP28" s="15"/>
      <c r="FQ28" s="716">
        <v>25</v>
      </c>
      <c r="FR28" s="769"/>
      <c r="FS28" s="717" t="s">
        <v>70</v>
      </c>
      <c r="FT28" s="718">
        <f t="shared" ref="FT28:FZ28" si="129">SUM(FT4:FT27)</f>
        <v>51237308.576982684</v>
      </c>
      <c r="FU28" s="718">
        <f t="shared" si="129"/>
        <v>23349083.540678918</v>
      </c>
      <c r="FV28" s="718">
        <f t="shared" si="129"/>
        <v>22476369.30650441</v>
      </c>
      <c r="FW28" s="718">
        <f t="shared" si="129"/>
        <v>5380406.0659817373</v>
      </c>
      <c r="FX28" s="718">
        <f t="shared" si="129"/>
        <v>3628316.6994483178</v>
      </c>
      <c r="FY28" s="718">
        <f t="shared" si="129"/>
        <v>11358056.632340224</v>
      </c>
      <c r="FZ28" s="718">
        <f t="shared" si="129"/>
        <v>19827695.450635307</v>
      </c>
      <c r="GA28" s="718">
        <f>SUM(FT28:FZ28)</f>
        <v>137257236.27257159</v>
      </c>
      <c r="GB28" s="784">
        <v>6.3051918333155115</v>
      </c>
      <c r="GC28" s="10"/>
      <c r="GD28" s="605"/>
      <c r="GE28" s="15"/>
      <c r="GF28" s="766">
        <v>25</v>
      </c>
      <c r="GG28" s="785"/>
      <c r="GH28" s="720" t="s">
        <v>70</v>
      </c>
      <c r="GI28" s="782">
        <f t="shared" ref="GI28:GP28" si="130">FT28*100/$GQ$28</f>
        <v>2.359467366828127</v>
      </c>
      <c r="GJ28" s="782">
        <f t="shared" si="130"/>
        <v>1.075220424132979</v>
      </c>
      <c r="GK28" s="782">
        <f t="shared" si="130"/>
        <v>1.0350321157832665</v>
      </c>
      <c r="GL28" s="782">
        <f t="shared" si="130"/>
        <v>0.24776657645657313</v>
      </c>
      <c r="GM28" s="782">
        <f t="shared" si="130"/>
        <v>0.16708322678587473</v>
      </c>
      <c r="GN28" s="782">
        <f t="shared" si="130"/>
        <v>0.52303613751155187</v>
      </c>
      <c r="GO28" s="782">
        <f t="shared" si="130"/>
        <v>0.9130612374943663</v>
      </c>
      <c r="GP28" s="784">
        <f t="shared" si="130"/>
        <v>6.3206670849927384</v>
      </c>
      <c r="GQ28" s="768">
        <f>SUM(GQ4:GQ27)</f>
        <v>2171562501.6616311</v>
      </c>
      <c r="GR28" s="786"/>
      <c r="GS28" s="605"/>
      <c r="GT28" s="15"/>
      <c r="GU28" s="716">
        <v>25</v>
      </c>
      <c r="GV28" s="769"/>
      <c r="GW28" s="717" t="s">
        <v>70</v>
      </c>
      <c r="GX28" s="767"/>
      <c r="GY28" s="718">
        <f>SUM(GY4:GY27)</f>
        <v>137257236.27257159</v>
      </c>
      <c r="GZ28" s="787">
        <f>SUM(GZ4:GZ27)</f>
        <v>2171562501.6616311</v>
      </c>
      <c r="HA28" s="782">
        <f t="shared" ref="HA28" si="131">IF(GZ28&lt;&gt;0,GY28/GZ28*100,0)</f>
        <v>6.3206670849927384</v>
      </c>
      <c r="HB28" s="718">
        <f>SUM(HB4:HB27)</f>
        <v>137257230.87810576</v>
      </c>
      <c r="HC28" s="774">
        <f>SUM(HC4:HC27)</f>
        <v>-5.3944658454379351</v>
      </c>
      <c r="HD28" s="788"/>
      <c r="HE28" s="605"/>
      <c r="HF28" s="15"/>
      <c r="HG28" s="788"/>
      <c r="HH28" s="788"/>
      <c r="HI28" s="788"/>
      <c r="HJ28" s="788"/>
      <c r="HK28" s="788"/>
      <c r="HL28" s="788"/>
      <c r="HM28" s="788"/>
      <c r="HN28" s="605"/>
      <c r="HO28" s="15"/>
      <c r="HP28" s="766">
        <v>25</v>
      </c>
      <c r="HQ28" s="789" t="s">
        <v>70</v>
      </c>
      <c r="HR28" s="720"/>
      <c r="HS28" s="790">
        <f>SUM(HS4:HS27)</f>
        <v>2171562501.6616311</v>
      </c>
      <c r="HT28" s="791">
        <f>HA28</f>
        <v>6.3206670849927384</v>
      </c>
      <c r="HU28" s="791">
        <f>SUMPRODUCT(HS4:HS27,HU4:HU27)/HS28</f>
        <v>4.8801673112539161</v>
      </c>
      <c r="HV28" s="792">
        <f>IF(HU28&lt;&gt;0,HT28/HU28-1,"")</f>
        <v>0.29517425978756018</v>
      </c>
      <c r="HW28" s="791">
        <f t="shared" si="96"/>
        <v>1.4404997737388223</v>
      </c>
      <c r="HX28" s="793"/>
      <c r="HY28" s="10"/>
      <c r="HZ28" s="765"/>
      <c r="IA28" s="10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0"/>
      <c r="IM28" s="765"/>
      <c r="IN28" s="10"/>
      <c r="IO28" s="794">
        <v>25</v>
      </c>
      <c r="IP28" s="789" t="s">
        <v>70</v>
      </c>
      <c r="IQ28" s="720"/>
      <c r="IR28" s="795">
        <f>SUM(IR4:IR27)</f>
        <v>137257236.27257159</v>
      </c>
      <c r="IS28" s="790">
        <f>SUM(IS4:IS27)</f>
        <v>2171562501.6616311</v>
      </c>
      <c r="IT28" s="796">
        <f>SUMPRODUCT(IS4:IS27,IT4:IT27)/SUM(IS4:IS27)</f>
        <v>6.3206668365787131</v>
      </c>
      <c r="IU28" s="790">
        <f>SUM(IU4:IU27)</f>
        <v>321518206.00000006</v>
      </c>
      <c r="IV28" s="790">
        <f>SUM(IV4:IV27)</f>
        <v>1850044295.6616309</v>
      </c>
      <c r="IW28" s="795">
        <f>SUM(IW4:IW27)</f>
        <v>4822773.09</v>
      </c>
      <c r="IX28" s="795">
        <f>SUM(IX4:IX27)</f>
        <v>132434463.18257159</v>
      </c>
      <c r="IY28" s="784">
        <f>IX28/IS28*100</f>
        <v>6.0985793907030397</v>
      </c>
      <c r="IZ28" s="784">
        <f>SUMPRODUCT(IU4:IU27,IZ4:IZ27)/SUM(IU4:IU27)</f>
        <v>7.5682656040704428</v>
      </c>
      <c r="JA28" s="795">
        <f>SUM(JA4:JA27)</f>
        <v>137257236.28142574</v>
      </c>
      <c r="JB28" s="784"/>
      <c r="JC28" s="15"/>
      <c r="JD28" s="605"/>
      <c r="JE28" s="15"/>
      <c r="JF28" s="766">
        <v>25</v>
      </c>
      <c r="JG28" s="789" t="s">
        <v>70</v>
      </c>
      <c r="JH28" s="720"/>
      <c r="JI28" s="790">
        <f>SUM(JI4:JI27)</f>
        <v>2171562501.6616311</v>
      </c>
      <c r="JJ28" s="791">
        <f>IY28</f>
        <v>6.0985793907030397</v>
      </c>
      <c r="JK28" s="791">
        <f>SUMPRODUCT(JI4:JI27,JK4:JK27)/JI28</f>
        <v>4.6489654735409101</v>
      </c>
      <c r="JL28" s="792">
        <f>IF(JK28&lt;&gt;0,JJ28/JK28-1,"")</f>
        <v>0.31181430049598169</v>
      </c>
      <c r="JM28" s="791">
        <f t="shared" si="109"/>
        <v>1.4496139171621296</v>
      </c>
      <c r="JN28" s="793"/>
      <c r="JO28" s="15"/>
      <c r="JP28" s="15"/>
      <c r="JQ28" s="605"/>
      <c r="JR28" s="10"/>
      <c r="JS28" s="790">
        <v>2130076310</v>
      </c>
      <c r="JT28" s="791">
        <v>6.1534665007718843</v>
      </c>
      <c r="JU28" s="850">
        <f t="shared" si="110"/>
        <v>-41486191.661631107</v>
      </c>
      <c r="JV28" s="851">
        <f t="shared" si="110"/>
        <v>5.4887110068844613E-2</v>
      </c>
    </row>
    <row r="29" spans="1:282" x14ac:dyDescent="0.3">
      <c r="A29" s="15"/>
      <c r="B29" s="15"/>
      <c r="C29" s="15"/>
      <c r="D29" s="15"/>
      <c r="E29" s="15"/>
      <c r="F29" s="616"/>
      <c r="G29" s="797"/>
      <c r="H29" s="616"/>
      <c r="I29" s="15"/>
      <c r="J29" s="15"/>
      <c r="K29" s="15"/>
      <c r="L29" s="262"/>
      <c r="M29" s="15"/>
      <c r="N29" s="262"/>
      <c r="O29" s="262"/>
      <c r="P29" s="15"/>
      <c r="Q29" s="15"/>
      <c r="R29" s="616"/>
      <c r="S29" s="797"/>
      <c r="T29" s="616"/>
      <c r="U29" s="616"/>
      <c r="V29" s="616"/>
      <c r="W29" s="616"/>
      <c r="X29" s="689"/>
      <c r="Y29" s="689"/>
      <c r="Z29" s="616"/>
      <c r="AA29" s="797"/>
      <c r="AB29" s="616"/>
      <c r="AC29" s="15"/>
      <c r="AD29" s="15"/>
      <c r="AE29" s="15"/>
      <c r="AF29" s="15"/>
      <c r="AG29" s="616"/>
      <c r="AH29" s="797"/>
      <c r="AI29" s="616"/>
      <c r="AJ29" s="616"/>
      <c r="AK29" s="616"/>
      <c r="AL29" s="616"/>
      <c r="AM29" s="15"/>
      <c r="AN29" s="605"/>
      <c r="AO29" s="15"/>
      <c r="AP29" s="798"/>
      <c r="AQ29" s="798"/>
      <c r="AR29" s="616"/>
      <c r="AS29" s="616"/>
      <c r="AT29" s="616"/>
      <c r="AU29" s="616"/>
      <c r="AV29" s="799"/>
      <c r="AW29" s="616"/>
      <c r="AX29" s="616"/>
      <c r="AY29" s="616"/>
      <c r="AZ29" s="616"/>
      <c r="BA29" s="616"/>
      <c r="BB29" s="797"/>
      <c r="BC29" s="616"/>
      <c r="BD29" s="616"/>
      <c r="BE29" s="616"/>
      <c r="BF29" s="616"/>
      <c r="BG29" s="616"/>
      <c r="BH29" s="616"/>
      <c r="BI29" s="797"/>
      <c r="BJ29" s="616"/>
      <c r="BK29" s="15"/>
      <c r="BL29" s="15"/>
      <c r="BM29" s="15"/>
      <c r="BN29" s="15"/>
      <c r="BO29" s="15"/>
      <c r="BP29" s="15"/>
      <c r="BQ29" s="15"/>
      <c r="BR29" s="15"/>
      <c r="BS29" s="15"/>
      <c r="BT29" s="616"/>
      <c r="BU29" s="797"/>
      <c r="BV29" s="603"/>
      <c r="BW29" s="191"/>
      <c r="BX29" s="191"/>
      <c r="BY29" s="191"/>
      <c r="BZ29" s="191"/>
      <c r="CA29" s="191"/>
      <c r="CB29" s="191"/>
      <c r="CC29" s="191"/>
      <c r="CD29" s="191"/>
      <c r="CE29" s="616"/>
      <c r="CF29" s="797"/>
      <c r="CG29" s="10"/>
      <c r="CH29" s="15"/>
      <c r="CI29" s="74"/>
      <c r="CJ29" s="15"/>
      <c r="CK29" s="15"/>
      <c r="CL29" s="23"/>
      <c r="CM29" s="15"/>
      <c r="CN29" s="23"/>
      <c r="CO29" s="23"/>
      <c r="CP29" s="15"/>
      <c r="CQ29" s="15"/>
      <c r="CR29" s="10"/>
      <c r="CS29" s="797"/>
      <c r="CT29" s="616"/>
      <c r="CU29" s="15"/>
      <c r="CV29" s="15"/>
      <c r="CW29" s="15"/>
      <c r="CX29" s="15"/>
      <c r="CY29" s="15"/>
      <c r="CZ29" s="15"/>
      <c r="DA29" s="15"/>
      <c r="DB29" s="15"/>
      <c r="DC29" s="15"/>
      <c r="DD29" s="603"/>
      <c r="DE29" s="797"/>
      <c r="DF29" s="616"/>
      <c r="DG29" s="616"/>
      <c r="DH29" s="616"/>
      <c r="DI29" s="616"/>
      <c r="DJ29" s="616"/>
      <c r="DK29" s="616"/>
      <c r="DL29" s="616"/>
      <c r="DM29" s="616"/>
      <c r="DN29" s="616"/>
      <c r="DO29" s="616"/>
      <c r="DP29" s="616"/>
      <c r="DQ29" s="616"/>
      <c r="DR29" s="616"/>
      <c r="DS29" s="616"/>
      <c r="DT29" s="797"/>
      <c r="DU29" s="616"/>
      <c r="DV29" s="616"/>
      <c r="DW29" s="616"/>
      <c r="DX29" s="616"/>
      <c r="DY29" s="616"/>
      <c r="DZ29" s="616"/>
      <c r="EA29" s="616"/>
      <c r="EB29" s="616"/>
      <c r="EC29" s="797"/>
      <c r="ED29" s="616"/>
      <c r="EE29" s="15"/>
      <c r="EF29" s="15"/>
      <c r="EG29" s="15"/>
      <c r="EH29" s="15"/>
      <c r="EI29" s="15"/>
      <c r="EJ29" s="616"/>
      <c r="EK29" s="797"/>
      <c r="EL29" s="616"/>
      <c r="EM29" s="616"/>
      <c r="EN29" s="616"/>
      <c r="EO29" s="616"/>
      <c r="EP29" s="616"/>
      <c r="EQ29" s="616"/>
      <c r="ER29" s="616"/>
      <c r="ES29" s="616"/>
      <c r="ET29" s="616"/>
      <c r="EU29" s="800"/>
      <c r="EV29" s="616"/>
      <c r="EW29" s="616"/>
      <c r="EX29" s="616"/>
      <c r="EY29" s="616"/>
      <c r="EZ29" s="797"/>
      <c r="FA29" s="616"/>
      <c r="FB29" s="15"/>
      <c r="FC29" s="15"/>
      <c r="FD29" s="15"/>
      <c r="FE29" s="616"/>
      <c r="FF29" s="797"/>
      <c r="FG29" s="616"/>
      <c r="FH29" s="616"/>
      <c r="FI29" s="616"/>
      <c r="FJ29" s="616"/>
      <c r="FK29" s="616"/>
      <c r="FL29" s="616"/>
      <c r="FM29" s="616"/>
      <c r="FN29" s="616"/>
      <c r="FO29" s="60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605"/>
      <c r="GE29" s="15"/>
      <c r="GF29" s="616"/>
      <c r="GG29" s="616"/>
      <c r="GH29" s="616"/>
      <c r="GI29" s="616"/>
      <c r="GJ29" s="616"/>
      <c r="GK29" s="616"/>
      <c r="GL29" s="616"/>
      <c r="GM29" s="616"/>
      <c r="GN29" s="616"/>
      <c r="GO29" s="616"/>
      <c r="GP29" s="616"/>
      <c r="GQ29" s="616"/>
      <c r="GR29" s="616"/>
      <c r="GS29" s="60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215"/>
      <c r="HE29" s="605"/>
      <c r="HF29" s="15"/>
      <c r="HG29" s="657"/>
      <c r="HH29" s="657"/>
      <c r="HI29" s="657"/>
      <c r="HJ29" s="657"/>
      <c r="HK29" s="657"/>
      <c r="HL29" s="215"/>
      <c r="HM29" s="215"/>
      <c r="HN29" s="60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616"/>
      <c r="HZ29" s="797"/>
      <c r="IA29" s="616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605"/>
      <c r="IN29" s="15"/>
      <c r="IO29" s="616"/>
      <c r="IP29" s="616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60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605"/>
      <c r="JR29" s="15"/>
    </row>
    <row r="30" spans="1:282" x14ac:dyDescent="0.3">
      <c r="A30" s="15"/>
      <c r="B30" s="15"/>
      <c r="C30" s="15"/>
      <c r="D30" s="15"/>
      <c r="E30" s="15"/>
      <c r="F30" s="616"/>
      <c r="G30" s="797"/>
      <c r="H30" s="616"/>
      <c r="I30" s="15"/>
      <c r="J30" s="15"/>
      <c r="K30" s="15"/>
      <c r="L30" s="15"/>
      <c r="M30" s="15"/>
      <c r="N30" s="15"/>
      <c r="O30" s="15"/>
      <c r="P30" s="15"/>
      <c r="Q30" s="15"/>
      <c r="R30" s="616"/>
      <c r="S30" s="797"/>
      <c r="T30" s="616"/>
      <c r="U30" s="616"/>
      <c r="V30" s="825"/>
      <c r="W30" s="807" t="s">
        <v>394</v>
      </c>
      <c r="X30" s="807">
        <v>2</v>
      </c>
      <c r="Y30" s="807">
        <f>X30+1</f>
        <v>3</v>
      </c>
      <c r="Z30" s="616"/>
      <c r="AA30" s="797"/>
      <c r="AB30" s="616"/>
      <c r="AC30" s="15"/>
      <c r="AD30" s="15"/>
      <c r="AE30" s="15"/>
      <c r="AF30" s="15"/>
      <c r="AG30" s="616"/>
      <c r="AH30" s="797"/>
      <c r="AI30" s="616"/>
      <c r="AJ30" s="616"/>
      <c r="AK30" s="616"/>
      <c r="AL30" s="616"/>
      <c r="AM30" s="15"/>
      <c r="AN30" s="605"/>
      <c r="AO30" s="15"/>
      <c r="AP30" s="616"/>
      <c r="AQ30" s="801" t="s">
        <v>390</v>
      </c>
      <c r="AR30" s="801"/>
      <c r="AS30" s="801">
        <v>3</v>
      </c>
      <c r="AT30" s="801">
        <v>3</v>
      </c>
      <c r="AU30" s="801"/>
      <c r="AV30" s="801"/>
      <c r="AW30" s="801"/>
      <c r="AX30" s="801"/>
      <c r="AY30" s="801"/>
      <c r="AZ30" s="801">
        <v>4</v>
      </c>
      <c r="BA30" s="616"/>
      <c r="BB30" s="797"/>
      <c r="BC30" s="616"/>
      <c r="BD30" s="616"/>
      <c r="BE30" s="616"/>
      <c r="BF30" s="616"/>
      <c r="BG30" s="616"/>
      <c r="BH30" s="616"/>
      <c r="BI30" s="797"/>
      <c r="BJ30" s="616"/>
      <c r="BK30" s="15"/>
      <c r="BL30" s="15"/>
      <c r="BM30" s="487"/>
      <c r="BN30" s="487"/>
      <c r="BO30" s="487"/>
      <c r="BP30" s="487"/>
      <c r="BQ30" s="487"/>
      <c r="BR30" s="487"/>
      <c r="BS30" s="487"/>
      <c r="BT30" s="616"/>
      <c r="BU30" s="797"/>
      <c r="BV30" s="603"/>
      <c r="BW30" s="191"/>
      <c r="BX30" s="191"/>
      <c r="BY30" s="191"/>
      <c r="BZ30" s="191"/>
      <c r="CA30" s="191"/>
      <c r="CB30" s="191"/>
      <c r="CC30" s="191"/>
      <c r="CD30" s="191"/>
      <c r="CE30" s="616"/>
      <c r="CF30" s="797"/>
      <c r="CG30" s="616"/>
      <c r="CH30" s="15"/>
      <c r="CI30" s="74"/>
      <c r="CJ30" s="16" t="s">
        <v>392</v>
      </c>
      <c r="CK30" s="15"/>
      <c r="CL30" s="23"/>
      <c r="CM30" s="15"/>
      <c r="CN30" s="23"/>
      <c r="CO30" s="23"/>
      <c r="CP30" s="15"/>
      <c r="CQ30" s="15"/>
      <c r="CR30" s="616"/>
      <c r="CS30" s="797"/>
      <c r="CT30" s="616"/>
      <c r="CU30" s="15"/>
      <c r="CV30" s="15"/>
      <c r="CW30" s="15"/>
      <c r="CX30" s="15"/>
      <c r="CY30" s="15"/>
      <c r="CZ30" s="15"/>
      <c r="DA30" s="15"/>
      <c r="DB30" s="15"/>
      <c r="DC30" s="15"/>
      <c r="DD30" s="603"/>
      <c r="DE30" s="797"/>
      <c r="DF30" s="616"/>
      <c r="DG30" s="616"/>
      <c r="DH30" s="616"/>
      <c r="DI30" s="16" t="s">
        <v>436</v>
      </c>
      <c r="DJ30" s="802"/>
      <c r="DK30" s="802"/>
      <c r="DL30" s="802"/>
      <c r="DM30" s="802"/>
      <c r="DN30" s="802"/>
      <c r="DO30" s="802"/>
      <c r="DP30" s="802"/>
      <c r="DQ30" s="802"/>
      <c r="DR30" s="802"/>
      <c r="DS30" s="15"/>
      <c r="DT30" s="797"/>
      <c r="DU30" s="616"/>
      <c r="DV30" s="616"/>
      <c r="DW30" s="616"/>
      <c r="DX30" s="901" t="s">
        <v>436</v>
      </c>
      <c r="DY30" s="901"/>
      <c r="DZ30" s="901"/>
      <c r="EA30" s="901"/>
      <c r="EB30" s="15"/>
      <c r="EC30" s="797"/>
      <c r="ED30" s="616"/>
      <c r="EE30" s="15"/>
      <c r="EF30" s="15"/>
      <c r="EG30" s="15"/>
      <c r="EH30" s="15"/>
      <c r="EI30" s="15"/>
      <c r="EJ30" s="616"/>
      <c r="EK30" s="797"/>
      <c r="EL30" s="616"/>
      <c r="EM30" s="616"/>
      <c r="EN30" s="616"/>
      <c r="EO30" s="16" t="s">
        <v>437</v>
      </c>
      <c r="EP30" s="16"/>
      <c r="EQ30" s="16"/>
      <c r="ER30" s="16"/>
      <c r="ES30" s="16"/>
      <c r="ET30" s="16"/>
      <c r="EU30" s="16"/>
      <c r="EV30" s="16"/>
      <c r="EW30" s="16"/>
      <c r="EX30" s="16"/>
      <c r="EY30" s="616"/>
      <c r="EZ30" s="797"/>
      <c r="FA30" s="616"/>
      <c r="FB30" s="15"/>
      <c r="FC30" s="15"/>
      <c r="FD30" s="15"/>
      <c r="FE30" s="616"/>
      <c r="FF30" s="797"/>
      <c r="FG30" s="616"/>
      <c r="FH30" s="828"/>
      <c r="FI30" s="828" t="s">
        <v>390</v>
      </c>
      <c r="FJ30" s="803"/>
      <c r="FK30" s="803"/>
      <c r="FL30" s="803"/>
      <c r="FM30" s="803">
        <v>4</v>
      </c>
      <c r="FN30" s="616"/>
      <c r="FO30" s="605"/>
      <c r="FP30" s="15"/>
      <c r="FQ30" s="826"/>
      <c r="FR30" s="826"/>
      <c r="FS30" s="826" t="s">
        <v>390</v>
      </c>
      <c r="FT30" s="826">
        <v>8</v>
      </c>
      <c r="FU30" s="826">
        <v>7</v>
      </c>
      <c r="FV30" s="826">
        <v>7</v>
      </c>
      <c r="FW30" s="826">
        <v>9</v>
      </c>
      <c r="FX30" s="826">
        <v>4</v>
      </c>
      <c r="FY30" s="826"/>
      <c r="FZ30" s="826">
        <v>4</v>
      </c>
      <c r="GA30" s="826"/>
      <c r="GB30" s="826">
        <v>4</v>
      </c>
      <c r="GC30" s="15"/>
      <c r="GD30" s="605"/>
      <c r="GE30" s="15"/>
      <c r="GF30" s="829"/>
      <c r="GG30" s="829"/>
      <c r="GH30" s="826" t="s">
        <v>390</v>
      </c>
      <c r="GI30" s="826">
        <v>10</v>
      </c>
      <c r="GJ30" s="826">
        <v>8</v>
      </c>
      <c r="GK30" s="826">
        <v>9</v>
      </c>
      <c r="GL30" s="826">
        <v>11</v>
      </c>
      <c r="GM30" s="826">
        <v>5</v>
      </c>
      <c r="GN30" s="826">
        <v>11</v>
      </c>
      <c r="GO30" s="826">
        <v>5</v>
      </c>
      <c r="GP30" s="826">
        <v>11</v>
      </c>
      <c r="GQ30" s="826">
        <v>3</v>
      </c>
      <c r="GR30" s="616"/>
      <c r="GS30" s="60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215"/>
      <c r="HE30" s="605"/>
      <c r="HF30" s="15"/>
      <c r="HG30" s="657"/>
      <c r="HH30" s="657"/>
      <c r="HI30" s="657"/>
      <c r="HJ30" s="657"/>
      <c r="HK30" s="657"/>
      <c r="HL30" s="215"/>
      <c r="HM30" s="215"/>
      <c r="HN30" s="605"/>
      <c r="HO30" s="15"/>
      <c r="HP30" s="804" t="s">
        <v>393</v>
      </c>
      <c r="HQ30" s="805"/>
      <c r="HR30" s="806"/>
      <c r="HS30" s="807">
        <v>3</v>
      </c>
      <c r="HT30" s="807"/>
      <c r="HU30" s="807">
        <v>11</v>
      </c>
      <c r="HV30" s="807"/>
      <c r="HW30" s="807"/>
      <c r="HX30" s="807">
        <v>6</v>
      </c>
      <c r="HY30" s="616"/>
      <c r="HZ30" s="797"/>
      <c r="IA30" s="616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605"/>
      <c r="IN30" s="15"/>
      <c r="IO30" s="616"/>
      <c r="IP30" s="616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605"/>
      <c r="JE30" s="15"/>
      <c r="JF30" s="804" t="s">
        <v>393</v>
      </c>
      <c r="JG30" s="805"/>
      <c r="JH30" s="806"/>
      <c r="JI30" s="807">
        <v>3</v>
      </c>
      <c r="JJ30" s="807"/>
      <c r="JK30" s="807">
        <v>5</v>
      </c>
      <c r="JL30" s="807"/>
      <c r="JM30" s="807"/>
      <c r="JN30" s="807">
        <v>6</v>
      </c>
      <c r="JO30" s="15"/>
      <c r="JP30" s="15"/>
      <c r="JQ30" s="605"/>
      <c r="JR30" s="15"/>
    </row>
    <row r="31" spans="1:282" x14ac:dyDescent="0.3">
      <c r="A31" s="15"/>
      <c r="B31" s="15"/>
      <c r="C31" s="15"/>
      <c r="D31" s="15"/>
      <c r="E31" s="15"/>
      <c r="F31" s="15"/>
      <c r="G31" s="797"/>
      <c r="H31" s="616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797"/>
      <c r="T31" s="616"/>
      <c r="U31" s="15"/>
      <c r="V31" s="15"/>
      <c r="W31" s="15"/>
      <c r="X31" s="15"/>
      <c r="Y31" s="15"/>
      <c r="Z31" s="15"/>
      <c r="AA31" s="797"/>
      <c r="AB31" s="616"/>
      <c r="AC31" s="15"/>
      <c r="AD31" s="15"/>
      <c r="AE31" s="15"/>
      <c r="AF31" s="15"/>
      <c r="AG31" s="15"/>
      <c r="AH31" s="797"/>
      <c r="AI31" s="616"/>
      <c r="AJ31" s="616"/>
      <c r="AK31" s="616"/>
      <c r="AL31" s="616"/>
      <c r="AM31" s="15"/>
      <c r="AN31" s="605"/>
      <c r="AO31" s="808"/>
      <c r="AP31" s="15"/>
      <c r="AQ31" s="804" t="s">
        <v>394</v>
      </c>
      <c r="AR31" s="804">
        <v>2</v>
      </c>
      <c r="AS31" s="804">
        <f>+AR31+1</f>
        <v>3</v>
      </c>
      <c r="AT31" s="804">
        <f t="shared" ref="AT31:AX31" si="132">+AS31+1</f>
        <v>4</v>
      </c>
      <c r="AU31" s="804">
        <f t="shared" si="132"/>
        <v>5</v>
      </c>
      <c r="AV31" s="804">
        <f t="shared" si="132"/>
        <v>6</v>
      </c>
      <c r="AW31" s="804">
        <f t="shared" si="132"/>
        <v>7</v>
      </c>
      <c r="AX31" s="804">
        <f t="shared" si="132"/>
        <v>8</v>
      </c>
      <c r="AY31" s="804"/>
      <c r="AZ31" s="804">
        <f>+AX31+1</f>
        <v>9</v>
      </c>
      <c r="BA31" s="15"/>
      <c r="BB31" s="797"/>
      <c r="BC31" s="616"/>
      <c r="BD31" s="616"/>
      <c r="BE31" s="616"/>
      <c r="BF31" s="616"/>
      <c r="BG31" s="616"/>
      <c r="BH31" s="15"/>
      <c r="BI31" s="797"/>
      <c r="BJ31" s="616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797"/>
      <c r="BV31" s="603"/>
      <c r="BW31" s="191"/>
      <c r="BX31" s="191"/>
      <c r="BY31" s="191"/>
      <c r="BZ31" s="191"/>
      <c r="CA31" s="191"/>
      <c r="CB31" s="191"/>
      <c r="CC31" s="191"/>
      <c r="CD31" s="191"/>
      <c r="CE31" s="15"/>
      <c r="CF31" s="797"/>
      <c r="CG31" s="616"/>
      <c r="CH31" s="15"/>
      <c r="CI31" s="74"/>
      <c r="CJ31" s="15"/>
      <c r="CK31" s="15"/>
      <c r="CL31" s="15"/>
      <c r="CM31" s="15"/>
      <c r="CN31" s="15"/>
      <c r="CO31" s="15"/>
      <c r="CP31" s="15"/>
      <c r="CQ31" s="15"/>
      <c r="CR31" s="616"/>
      <c r="CS31" s="797"/>
      <c r="CT31" s="616"/>
      <c r="CU31" s="15"/>
      <c r="CV31" s="15"/>
      <c r="CW31" s="15"/>
      <c r="CX31" s="15"/>
      <c r="CY31" s="15"/>
      <c r="CZ31" s="15"/>
      <c r="DA31" s="15"/>
      <c r="DB31" s="15"/>
      <c r="DC31" s="15"/>
      <c r="DD31" s="191"/>
      <c r="DE31" s="797"/>
      <c r="DF31" s="616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797"/>
      <c r="DU31" s="616"/>
      <c r="DV31" s="15"/>
      <c r="DW31" s="15"/>
      <c r="DX31" s="901"/>
      <c r="DY31" s="901"/>
      <c r="DZ31" s="901"/>
      <c r="EA31" s="901"/>
      <c r="EB31" s="15"/>
      <c r="EC31" s="797"/>
      <c r="ED31" s="616"/>
      <c r="EE31" s="15"/>
      <c r="EF31" s="15"/>
      <c r="EG31" s="15"/>
      <c r="EH31" s="15"/>
      <c r="EI31" s="15"/>
      <c r="EJ31" s="15"/>
      <c r="EK31" s="797"/>
      <c r="EL31" s="616"/>
      <c r="EM31" s="616"/>
      <c r="EN31" s="616"/>
      <c r="EO31" s="616"/>
      <c r="EP31" s="616"/>
      <c r="EQ31" s="616"/>
      <c r="ER31" s="616"/>
      <c r="ES31" s="616"/>
      <c r="ET31" s="616"/>
      <c r="EU31" s="800"/>
      <c r="EV31" s="616"/>
      <c r="EW31" s="616"/>
      <c r="EX31" s="616"/>
      <c r="EY31" s="15"/>
      <c r="EZ31" s="797"/>
      <c r="FA31" s="616"/>
      <c r="FB31" s="15"/>
      <c r="FC31" s="15"/>
      <c r="FD31" s="15"/>
      <c r="FE31" s="15"/>
      <c r="FF31" s="797"/>
      <c r="FG31" s="616"/>
      <c r="FH31" s="828"/>
      <c r="FI31" s="828" t="s">
        <v>394</v>
      </c>
      <c r="FJ31" s="803"/>
      <c r="FK31" s="803"/>
      <c r="FL31" s="803">
        <f>Y30+1</f>
        <v>4</v>
      </c>
      <c r="FM31" s="803">
        <f t="shared" ref="FM31" si="133">FL31+1</f>
        <v>5</v>
      </c>
      <c r="FN31" s="15"/>
      <c r="FO31" s="605"/>
      <c r="FP31" s="15"/>
      <c r="FQ31" s="826"/>
      <c r="FR31" s="826"/>
      <c r="FS31" s="826" t="s">
        <v>394</v>
      </c>
      <c r="FT31" s="826">
        <v>1</v>
      </c>
      <c r="FU31" s="826">
        <f t="shared" ref="FU31:GB31" si="134">+FT31+1</f>
        <v>2</v>
      </c>
      <c r="FV31" s="826">
        <f t="shared" si="134"/>
        <v>3</v>
      </c>
      <c r="FW31" s="826">
        <f t="shared" si="134"/>
        <v>4</v>
      </c>
      <c r="FX31" s="826">
        <f t="shared" si="134"/>
        <v>5</v>
      </c>
      <c r="FY31" s="826">
        <v>9</v>
      </c>
      <c r="FZ31" s="826">
        <f t="shared" si="134"/>
        <v>10</v>
      </c>
      <c r="GA31" s="826">
        <f t="shared" si="134"/>
        <v>11</v>
      </c>
      <c r="GB31" s="826">
        <f t="shared" si="134"/>
        <v>12</v>
      </c>
      <c r="GC31" s="15"/>
      <c r="GD31" s="605"/>
      <c r="GE31" s="15"/>
      <c r="GF31" s="826"/>
      <c r="GG31" s="826"/>
      <c r="GH31" s="826" t="s">
        <v>394</v>
      </c>
      <c r="GI31" s="826">
        <v>3</v>
      </c>
      <c r="GJ31" s="826">
        <f t="shared" ref="GJ31:GQ31" si="135">+GI31+1</f>
        <v>4</v>
      </c>
      <c r="GK31" s="826">
        <f t="shared" si="135"/>
        <v>5</v>
      </c>
      <c r="GL31" s="826">
        <f t="shared" si="135"/>
        <v>6</v>
      </c>
      <c r="GM31" s="826">
        <f t="shared" si="135"/>
        <v>7</v>
      </c>
      <c r="GN31" s="826">
        <f t="shared" si="135"/>
        <v>8</v>
      </c>
      <c r="GO31" s="826">
        <f t="shared" si="135"/>
        <v>9</v>
      </c>
      <c r="GP31" s="826">
        <f t="shared" si="135"/>
        <v>10</v>
      </c>
      <c r="GQ31" s="826">
        <f t="shared" si="135"/>
        <v>11</v>
      </c>
      <c r="GR31" s="830"/>
      <c r="GS31" s="605"/>
      <c r="GT31" s="15"/>
      <c r="GU31" s="15"/>
      <c r="GV31" s="15"/>
      <c r="GW31" s="15"/>
      <c r="GX31" s="15"/>
      <c r="GY31" s="15"/>
      <c r="GZ31" s="809" t="s">
        <v>395</v>
      </c>
      <c r="HA31" s="810">
        <f>31.49*100</f>
        <v>3149</v>
      </c>
      <c r="HB31" s="15"/>
      <c r="HC31" s="15"/>
      <c r="HD31" s="719"/>
      <c r="HE31" s="605"/>
      <c r="HF31" s="15"/>
      <c r="HG31" s="719"/>
      <c r="HH31" s="719"/>
      <c r="HI31" s="719"/>
      <c r="HJ31" s="719"/>
      <c r="HK31" s="719"/>
      <c r="HL31" s="719"/>
      <c r="HM31" s="719"/>
      <c r="HN31" s="605"/>
      <c r="HO31" s="15"/>
      <c r="HP31" s="15"/>
      <c r="HQ31" s="15"/>
      <c r="HR31" s="15"/>
      <c r="HS31" s="15"/>
      <c r="HT31" s="831"/>
      <c r="HU31" s="831"/>
      <c r="HV31" s="15"/>
      <c r="HW31" s="15"/>
      <c r="HX31" s="15"/>
      <c r="HY31" s="15"/>
      <c r="HZ31" s="797"/>
      <c r="IA31" s="616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605"/>
      <c r="IN31" s="15"/>
      <c r="IO31" s="15"/>
      <c r="IP31" s="616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605"/>
      <c r="JE31" s="15"/>
      <c r="JF31" s="15"/>
      <c r="JG31" s="15"/>
      <c r="JH31" s="15"/>
      <c r="JI31" s="15"/>
      <c r="JJ31" s="831"/>
      <c r="JK31" s="831"/>
      <c r="JL31" s="15"/>
      <c r="JM31" s="15"/>
      <c r="JN31" s="15"/>
      <c r="JO31" s="15"/>
      <c r="JP31" s="15"/>
      <c r="JQ31" s="605"/>
      <c r="JR31" s="15"/>
    </row>
    <row r="32" spans="1:282" x14ac:dyDescent="0.3">
      <c r="A32" s="15"/>
      <c r="B32" s="15"/>
      <c r="C32" s="15"/>
      <c r="D32" s="15"/>
      <c r="E32" s="15"/>
      <c r="F32" s="15"/>
      <c r="G32" s="797"/>
      <c r="H32" s="616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797"/>
      <c r="T32" s="616"/>
      <c r="U32" s="15"/>
      <c r="V32" s="15"/>
      <c r="W32" s="15"/>
      <c r="X32" s="15"/>
      <c r="Y32" s="15"/>
      <c r="Z32" s="15"/>
      <c r="AA32" s="797"/>
      <c r="AB32" s="616"/>
      <c r="AC32" s="15"/>
      <c r="AD32" s="15"/>
      <c r="AE32" s="15"/>
      <c r="AF32" s="15"/>
      <c r="AG32" s="15"/>
      <c r="AH32" s="797"/>
      <c r="AI32" s="616"/>
      <c r="AJ32" s="616"/>
      <c r="AK32" s="616"/>
      <c r="AL32" s="616"/>
      <c r="AM32" s="15"/>
      <c r="AN32" s="60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797"/>
      <c r="BC32" s="616"/>
      <c r="BD32" s="616"/>
      <c r="BE32" s="616"/>
      <c r="BF32" s="616"/>
      <c r="BG32" s="616"/>
      <c r="BH32" s="15"/>
      <c r="BI32" s="797"/>
      <c r="BJ32" s="616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797"/>
      <c r="BV32" s="603"/>
      <c r="BW32" s="191"/>
      <c r="BX32" s="191"/>
      <c r="BY32" s="191"/>
      <c r="BZ32" s="191"/>
      <c r="CA32" s="191"/>
      <c r="CB32" s="191"/>
      <c r="CC32" s="191"/>
      <c r="CD32" s="191"/>
      <c r="CE32" s="15"/>
      <c r="CF32" s="797"/>
      <c r="CG32" s="616"/>
      <c r="CH32" s="826"/>
      <c r="CI32" s="827" t="s">
        <v>390</v>
      </c>
      <c r="CJ32" s="826"/>
      <c r="CK32" s="826">
        <v>4</v>
      </c>
      <c r="CL32" s="826"/>
      <c r="CM32" s="826">
        <v>7</v>
      </c>
      <c r="CN32" s="826"/>
      <c r="CO32" s="826"/>
      <c r="CP32" s="826"/>
      <c r="CQ32" s="826">
        <v>4</v>
      </c>
      <c r="CR32" s="15"/>
      <c r="CS32" s="797"/>
      <c r="CT32" s="616"/>
      <c r="CU32" s="15"/>
      <c r="CV32" s="15"/>
      <c r="CW32" s="15"/>
      <c r="CX32" s="15"/>
      <c r="CY32" s="15"/>
      <c r="CZ32" s="15"/>
      <c r="DA32" s="15"/>
      <c r="DB32" s="15"/>
      <c r="DC32" s="15"/>
      <c r="DD32" s="191"/>
      <c r="DE32" s="797"/>
      <c r="DF32" s="616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797"/>
      <c r="DU32" s="616"/>
      <c r="DV32" s="15"/>
      <c r="DW32" s="15"/>
      <c r="DX32" s="15"/>
      <c r="DY32" s="15"/>
      <c r="DZ32" s="15"/>
      <c r="EA32" s="15"/>
      <c r="EB32" s="15"/>
      <c r="EC32" s="797"/>
      <c r="ED32" s="616"/>
      <c r="EE32" s="15"/>
      <c r="EF32" s="15"/>
      <c r="EG32" s="15"/>
      <c r="EH32" s="15"/>
      <c r="EI32" s="15"/>
      <c r="EJ32" s="15"/>
      <c r="EK32" s="797"/>
      <c r="EL32" s="616"/>
      <c r="EM32" s="616"/>
      <c r="EN32" s="616"/>
      <c r="EO32" s="616"/>
      <c r="EP32" s="616"/>
      <c r="EQ32" s="616"/>
      <c r="ER32" s="616"/>
      <c r="ES32" s="616"/>
      <c r="ET32" s="616"/>
      <c r="EU32" s="800"/>
      <c r="EV32" s="616"/>
      <c r="EW32" s="616"/>
      <c r="EX32" s="616"/>
      <c r="EY32" s="15"/>
      <c r="EZ32" s="797"/>
      <c r="FA32" s="616"/>
      <c r="FB32" s="15"/>
      <c r="FC32" s="15"/>
      <c r="FD32" s="15"/>
      <c r="FE32" s="15"/>
      <c r="FF32" s="797"/>
      <c r="FG32" s="616"/>
      <c r="FH32" s="15"/>
      <c r="FI32" s="15"/>
      <c r="FJ32" s="15"/>
      <c r="FK32" s="15"/>
      <c r="FL32" s="15"/>
      <c r="FM32" s="15"/>
      <c r="FN32" s="15"/>
      <c r="FO32" s="60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60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60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605"/>
      <c r="HF32" s="15"/>
      <c r="HG32" s="15"/>
      <c r="HH32" s="15"/>
      <c r="HI32" s="15"/>
      <c r="HJ32" s="15"/>
      <c r="HK32" s="15"/>
      <c r="HL32" s="15"/>
      <c r="HM32" s="15"/>
      <c r="HN32" s="605"/>
      <c r="HO32" s="15"/>
      <c r="HP32" s="15"/>
      <c r="HQ32" s="15"/>
      <c r="HR32" s="15"/>
      <c r="HS32" s="15"/>
      <c r="HT32" s="261"/>
      <c r="HU32" s="261"/>
      <c r="HV32" s="15"/>
      <c r="HW32" s="15"/>
      <c r="HX32" s="15"/>
      <c r="HY32" s="15"/>
      <c r="HZ32" s="797"/>
      <c r="IA32" s="616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605"/>
      <c r="IN32" s="15"/>
      <c r="IO32" s="15"/>
      <c r="IP32" s="616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605"/>
      <c r="JE32" s="15"/>
      <c r="JF32" s="15"/>
      <c r="JG32" s="15"/>
      <c r="JH32" s="15"/>
      <c r="JI32" s="15"/>
      <c r="JJ32" s="832"/>
      <c r="JK32" s="832"/>
      <c r="JL32" s="15"/>
      <c r="JM32" s="15"/>
      <c r="JN32" s="15"/>
      <c r="JO32" s="15"/>
      <c r="JP32" s="15"/>
      <c r="JQ32" s="605"/>
      <c r="JR32" s="15"/>
    </row>
    <row r="33" spans="1:278" x14ac:dyDescent="0.3">
      <c r="A33" s="15"/>
      <c r="B33" s="15"/>
      <c r="C33" s="15"/>
      <c r="D33" s="15"/>
      <c r="E33" s="15"/>
      <c r="F33" s="15"/>
      <c r="G33" s="797"/>
      <c r="H33" s="616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797"/>
      <c r="T33" s="616"/>
      <c r="U33" s="15"/>
      <c r="V33" s="15"/>
      <c r="W33" s="15"/>
      <c r="X33" s="15"/>
      <c r="Y33" s="15"/>
      <c r="Z33" s="15"/>
      <c r="AA33" s="797"/>
      <c r="AB33" s="616"/>
      <c r="AC33" s="15"/>
      <c r="AD33" s="15"/>
      <c r="AE33" s="15"/>
      <c r="AF33" s="15"/>
      <c r="AG33" s="15"/>
      <c r="AH33" s="797"/>
      <c r="AI33" s="616"/>
      <c r="AJ33" s="616"/>
      <c r="AK33" s="616"/>
      <c r="AL33" s="616"/>
      <c r="AM33" s="15"/>
      <c r="AN33" s="60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797"/>
      <c r="BC33" s="616"/>
      <c r="BD33" s="616"/>
      <c r="BE33" s="616"/>
      <c r="BF33" s="616"/>
      <c r="BG33" s="616"/>
      <c r="BH33" s="15"/>
      <c r="BI33" s="797"/>
      <c r="BJ33" s="616"/>
      <c r="BK33" s="15"/>
      <c r="BL33" s="15"/>
      <c r="BM33" s="801" t="s">
        <v>390</v>
      </c>
      <c r="BN33" s="801">
        <v>9</v>
      </c>
      <c r="BO33" s="801"/>
      <c r="BP33" s="801">
        <v>4</v>
      </c>
      <c r="BQ33" s="801"/>
      <c r="BR33" s="801"/>
      <c r="BS33" s="801">
        <v>4</v>
      </c>
      <c r="BT33" s="15"/>
      <c r="BU33" s="797"/>
      <c r="BV33" s="603"/>
      <c r="BW33" s="191"/>
      <c r="BX33" s="191"/>
      <c r="BY33" s="191"/>
      <c r="BZ33" s="191"/>
      <c r="CA33" s="191"/>
      <c r="CB33" s="191"/>
      <c r="CC33" s="191"/>
      <c r="CD33" s="191"/>
      <c r="CE33" s="15"/>
      <c r="CF33" s="797"/>
      <c r="CG33" s="616"/>
      <c r="CH33" s="15"/>
      <c r="CI33" s="74"/>
      <c r="CJ33" s="15"/>
      <c r="CK33" s="15"/>
      <c r="CL33" s="15"/>
      <c r="CM33" s="15"/>
      <c r="CN33" s="15"/>
      <c r="CO33" s="15"/>
      <c r="CP33" s="15"/>
      <c r="CQ33" s="15"/>
      <c r="CR33" s="15"/>
      <c r="CS33" s="797"/>
      <c r="CT33" s="616"/>
      <c r="CU33" s="15"/>
      <c r="CV33" s="15"/>
      <c r="CW33" s="15"/>
      <c r="CX33" s="15"/>
      <c r="CY33" s="15"/>
      <c r="CZ33" s="15"/>
      <c r="DA33" s="15"/>
      <c r="DB33" s="15"/>
      <c r="DC33" s="15"/>
      <c r="DD33" s="191"/>
      <c r="DE33" s="797"/>
      <c r="DF33" s="616"/>
      <c r="DG33" s="826"/>
      <c r="DH33" s="826"/>
      <c r="DI33" s="826" t="s">
        <v>390</v>
      </c>
      <c r="DJ33" s="826">
        <v>8</v>
      </c>
      <c r="DK33" s="826"/>
      <c r="DL33" s="826">
        <v>7</v>
      </c>
      <c r="DM33" s="826"/>
      <c r="DN33" s="826">
        <v>4</v>
      </c>
      <c r="DO33" s="826"/>
      <c r="DP33" s="826"/>
      <c r="DQ33" s="826"/>
      <c r="DR33" s="826">
        <v>4</v>
      </c>
      <c r="DS33" s="15"/>
      <c r="DT33" s="797"/>
      <c r="DU33" s="616"/>
      <c r="DV33" s="826"/>
      <c r="DW33" s="826"/>
      <c r="DX33" s="826" t="s">
        <v>390</v>
      </c>
      <c r="DY33" s="826">
        <v>7</v>
      </c>
      <c r="DZ33" s="826"/>
      <c r="EA33" s="826">
        <v>4</v>
      </c>
      <c r="EB33" s="15"/>
      <c r="EC33" s="797"/>
      <c r="ED33" s="616"/>
      <c r="EE33" s="15"/>
      <c r="EF33" s="15"/>
      <c r="EG33" s="15"/>
      <c r="EH33" s="15"/>
      <c r="EI33" s="15"/>
      <c r="EJ33" s="15"/>
      <c r="EK33" s="797"/>
      <c r="EL33" s="616"/>
      <c r="EM33" s="801"/>
      <c r="EN33" s="801"/>
      <c r="EO33" s="801" t="s">
        <v>390</v>
      </c>
      <c r="EP33" s="803">
        <v>4</v>
      </c>
      <c r="EQ33" s="803"/>
      <c r="ER33" s="803">
        <v>8</v>
      </c>
      <c r="ES33" s="803"/>
      <c r="ET33" s="803">
        <v>4</v>
      </c>
      <c r="EU33" s="811"/>
      <c r="EV33" s="803"/>
      <c r="EW33" s="803"/>
      <c r="EX33" s="803">
        <v>4</v>
      </c>
      <c r="EY33" s="15"/>
      <c r="EZ33" s="797"/>
      <c r="FA33" s="616"/>
      <c r="FB33" s="15"/>
      <c r="FC33" s="15"/>
      <c r="FD33" s="15"/>
      <c r="FE33" s="15"/>
      <c r="FF33" s="797"/>
      <c r="FG33" s="616"/>
      <c r="FH33" s="15"/>
      <c r="FI33" s="15"/>
      <c r="FJ33" s="15"/>
      <c r="FK33" s="15"/>
      <c r="FL33" s="15"/>
      <c r="FM33" s="15"/>
      <c r="FN33" s="15"/>
      <c r="FO33" s="60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60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60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605"/>
      <c r="HF33" s="15"/>
      <c r="HG33" s="15"/>
      <c r="HH33" s="15"/>
      <c r="HI33" s="15"/>
      <c r="HJ33" s="15"/>
      <c r="HK33" s="15"/>
      <c r="HL33" s="15"/>
      <c r="HM33" s="15"/>
      <c r="HN33" s="60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797"/>
      <c r="IA33" s="616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605"/>
      <c r="IN33" s="15"/>
      <c r="IO33" s="15"/>
      <c r="IP33" s="616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60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605"/>
      <c r="JR33" s="15"/>
    </row>
    <row r="34" spans="1:278" x14ac:dyDescent="0.3">
      <c r="A34" s="15"/>
      <c r="B34" s="15"/>
      <c r="C34" s="15"/>
      <c r="D34" s="15"/>
      <c r="E34" s="15"/>
      <c r="F34" s="15"/>
      <c r="G34" s="797"/>
      <c r="H34" s="616"/>
      <c r="I34" s="15"/>
      <c r="J34" s="15"/>
      <c r="K34" s="804" t="s">
        <v>390</v>
      </c>
      <c r="L34" s="807">
        <v>3</v>
      </c>
      <c r="M34" s="807"/>
      <c r="N34" s="807"/>
      <c r="O34" s="807"/>
      <c r="P34" s="807"/>
      <c r="Q34" s="807">
        <v>4</v>
      </c>
      <c r="R34" s="15"/>
      <c r="S34" s="797"/>
      <c r="T34" s="616"/>
      <c r="U34" s="15"/>
      <c r="V34" s="15"/>
      <c r="W34" s="15"/>
      <c r="X34" s="15"/>
      <c r="Y34" s="15"/>
      <c r="Z34" s="15"/>
      <c r="AA34" s="797"/>
      <c r="AB34" s="616"/>
      <c r="AC34" s="15"/>
      <c r="AD34" s="15"/>
      <c r="AE34" s="15"/>
      <c r="AF34" s="15"/>
      <c r="AG34" s="15"/>
      <c r="AH34" s="797"/>
      <c r="AI34" s="616"/>
      <c r="AJ34" s="616"/>
      <c r="AK34" s="616"/>
      <c r="AL34" s="616"/>
      <c r="AM34" s="15"/>
      <c r="AN34" s="60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797"/>
      <c r="BC34" s="616"/>
      <c r="BD34" s="616"/>
      <c r="BE34" s="616"/>
      <c r="BF34" s="616"/>
      <c r="BG34" s="616"/>
      <c r="BH34" s="15"/>
      <c r="BI34" s="797"/>
      <c r="BJ34" s="616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797"/>
      <c r="BV34" s="603"/>
      <c r="BW34" s="191"/>
      <c r="BX34" s="191"/>
      <c r="BY34" s="191"/>
      <c r="BZ34" s="191"/>
      <c r="CA34" s="191"/>
      <c r="CB34" s="191"/>
      <c r="CC34" s="191"/>
      <c r="CD34" s="191"/>
      <c r="CE34" s="15"/>
      <c r="CF34" s="797"/>
      <c r="CG34" s="616"/>
      <c r="CH34" s="15"/>
      <c r="CI34" s="74"/>
      <c r="CJ34" s="15"/>
      <c r="CK34" s="15"/>
      <c r="CL34" s="15"/>
      <c r="CM34" s="15"/>
      <c r="CN34" s="15"/>
      <c r="CO34" s="15"/>
      <c r="CP34" s="15"/>
      <c r="CQ34" s="15"/>
      <c r="CR34" s="15"/>
      <c r="CS34" s="797"/>
      <c r="CT34" s="616"/>
      <c r="CU34" s="15"/>
      <c r="CV34" s="15"/>
      <c r="CW34" s="15"/>
      <c r="CX34" s="15"/>
      <c r="CY34" s="15"/>
      <c r="CZ34" s="15"/>
      <c r="DA34" s="15"/>
      <c r="DB34" s="15"/>
      <c r="DC34" s="15"/>
      <c r="DD34" s="191"/>
      <c r="DE34" s="797"/>
      <c r="DF34" s="616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797"/>
      <c r="DU34" s="616"/>
      <c r="DV34" s="15"/>
      <c r="DW34" s="15"/>
      <c r="DX34" s="15"/>
      <c r="DY34" s="15"/>
      <c r="DZ34" s="15"/>
      <c r="EA34" s="15"/>
      <c r="EB34" s="15"/>
      <c r="EC34" s="797"/>
      <c r="ED34" s="616"/>
      <c r="EE34" s="15"/>
      <c r="EF34" s="15"/>
      <c r="EG34" s="15"/>
      <c r="EH34" s="15"/>
      <c r="EI34" s="15"/>
      <c r="EJ34" s="15"/>
      <c r="EK34" s="797"/>
      <c r="EL34" s="616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797"/>
      <c r="FA34" s="616"/>
      <c r="FB34" s="15"/>
      <c r="FC34" s="15"/>
      <c r="FD34" s="15"/>
      <c r="FE34" s="15"/>
      <c r="FF34" s="797"/>
      <c r="FG34" s="616"/>
      <c r="FH34" s="15"/>
      <c r="FI34" s="15"/>
      <c r="FJ34" s="15"/>
      <c r="FK34" s="15"/>
      <c r="FL34" s="15"/>
      <c r="FM34" s="15"/>
      <c r="FN34" s="15"/>
      <c r="FO34" s="60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60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605"/>
      <c r="GT34" s="15"/>
      <c r="GU34" s="15"/>
      <c r="GV34" s="15"/>
      <c r="GW34" s="805" t="s">
        <v>393</v>
      </c>
      <c r="GX34" s="807">
        <v>4</v>
      </c>
      <c r="GY34" s="807">
        <v>10</v>
      </c>
      <c r="GZ34" s="807">
        <v>11</v>
      </c>
      <c r="HA34" s="807"/>
      <c r="HB34" s="807"/>
      <c r="HC34" s="807"/>
      <c r="HD34" s="231"/>
      <c r="HE34" s="605"/>
      <c r="HF34" s="15"/>
      <c r="HG34" s="231"/>
      <c r="HH34" s="231"/>
      <c r="HI34" s="231"/>
      <c r="HJ34" s="231"/>
      <c r="HK34" s="231"/>
      <c r="HL34" s="231"/>
      <c r="HM34" s="231"/>
      <c r="HN34" s="605"/>
      <c r="HO34" s="15"/>
      <c r="HP34" s="15"/>
      <c r="HQ34" s="15"/>
      <c r="HR34" s="15"/>
      <c r="HS34" s="15"/>
      <c r="HT34" s="15"/>
      <c r="HU34" s="564"/>
      <c r="HV34" s="15"/>
      <c r="HW34" s="15"/>
      <c r="HX34" s="15"/>
      <c r="HY34" s="15"/>
      <c r="HZ34" s="797"/>
      <c r="IA34" s="616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605"/>
      <c r="IN34" s="15"/>
      <c r="IO34" s="15"/>
      <c r="IP34" s="616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60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605"/>
      <c r="JR34" s="15"/>
    </row>
    <row r="35" spans="1:278" x14ac:dyDescent="0.3">
      <c r="A35" s="15"/>
      <c r="B35" s="15"/>
      <c r="C35" s="15"/>
      <c r="D35" s="15"/>
      <c r="E35" s="15"/>
      <c r="F35" s="15"/>
      <c r="G35" s="797"/>
      <c r="H35" s="616"/>
      <c r="I35" s="15"/>
      <c r="J35" s="15"/>
      <c r="K35" s="15"/>
      <c r="L35" s="231"/>
      <c r="M35" s="231"/>
      <c r="N35" s="231"/>
      <c r="O35" s="231"/>
      <c r="P35" s="231"/>
      <c r="Q35" s="231"/>
      <c r="R35" s="15"/>
      <c r="S35" s="797"/>
      <c r="T35" s="616"/>
      <c r="U35" s="15"/>
      <c r="V35" s="15"/>
      <c r="W35" s="15"/>
      <c r="X35" s="15"/>
      <c r="Y35" s="15"/>
      <c r="Z35" s="15"/>
      <c r="AA35" s="797"/>
      <c r="AB35" s="616"/>
      <c r="AC35" s="15"/>
      <c r="AD35" s="15"/>
      <c r="AE35" s="15"/>
      <c r="AF35" s="15"/>
      <c r="AG35" s="15"/>
      <c r="AH35" s="797"/>
      <c r="AI35" s="616"/>
      <c r="AJ35" s="616"/>
      <c r="AK35" s="616"/>
      <c r="AL35" s="616"/>
      <c r="AM35" s="15"/>
      <c r="AN35" s="60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797"/>
      <c r="BC35" s="616"/>
      <c r="BD35" s="15"/>
      <c r="BE35" s="15"/>
      <c r="BF35" s="15"/>
      <c r="BG35" s="15"/>
      <c r="BH35" s="15"/>
      <c r="BI35" s="797"/>
      <c r="BJ35" s="616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797"/>
      <c r="BV35" s="603"/>
      <c r="BW35" s="191"/>
      <c r="BX35" s="191"/>
      <c r="BY35" s="191"/>
      <c r="BZ35" s="191"/>
      <c r="CA35" s="191"/>
      <c r="CB35" s="191"/>
      <c r="CC35" s="191"/>
      <c r="CD35" s="191"/>
      <c r="CE35" s="15"/>
      <c r="CF35" s="797"/>
      <c r="CG35" s="616"/>
      <c r="CH35" s="15"/>
      <c r="CI35" s="74"/>
      <c r="CJ35" s="15"/>
      <c r="CK35" s="15"/>
      <c r="CL35" s="15"/>
      <c r="CM35" s="15"/>
      <c r="CN35" s="15"/>
      <c r="CO35" s="15"/>
      <c r="CP35" s="15"/>
      <c r="CQ35" s="15"/>
      <c r="CR35" s="15"/>
      <c r="CS35" s="797"/>
      <c r="CT35" s="616"/>
      <c r="CU35" s="15"/>
      <c r="CV35" s="15"/>
      <c r="CW35" s="15"/>
      <c r="CX35" s="15"/>
      <c r="CY35" s="15"/>
      <c r="CZ35" s="15"/>
      <c r="DA35" s="15"/>
      <c r="DB35" s="15"/>
      <c r="DC35" s="15"/>
      <c r="DD35" s="191"/>
      <c r="DE35" s="797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797"/>
      <c r="DU35" s="15"/>
      <c r="DV35" s="15"/>
      <c r="DW35" s="15"/>
      <c r="DX35" s="15"/>
      <c r="DY35" s="15"/>
      <c r="DZ35" s="15"/>
      <c r="EA35" s="15"/>
      <c r="EB35" s="15"/>
      <c r="EC35" s="797"/>
      <c r="ED35" s="616"/>
      <c r="EE35" s="15"/>
      <c r="EF35" s="15"/>
      <c r="EG35" s="15"/>
      <c r="EH35" s="15"/>
      <c r="EI35" s="15"/>
      <c r="EJ35" s="15"/>
      <c r="EK35" s="797"/>
      <c r="EL35" s="616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797"/>
      <c r="FA35" s="616"/>
      <c r="FB35" s="15"/>
      <c r="FC35" s="15"/>
      <c r="FD35" s="15"/>
      <c r="FE35" s="15"/>
      <c r="FF35" s="797"/>
      <c r="FG35" s="15"/>
      <c r="FH35" s="15"/>
      <c r="FI35" s="15"/>
      <c r="FJ35" s="15"/>
      <c r="FK35" s="15"/>
      <c r="FL35" s="15"/>
      <c r="FM35" s="15"/>
      <c r="FN35" s="15"/>
      <c r="FO35" s="60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60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605"/>
      <c r="GT35" s="15"/>
      <c r="GU35" s="15"/>
      <c r="GV35" s="15"/>
      <c r="GW35" s="804" t="s">
        <v>391</v>
      </c>
      <c r="GX35" s="807">
        <v>2</v>
      </c>
      <c r="GY35" s="807">
        <f>GX35+1</f>
        <v>3</v>
      </c>
      <c r="GZ35" s="807">
        <f t="shared" ref="GZ35:HC35" si="136">GY35+1</f>
        <v>4</v>
      </c>
      <c r="HA35" s="807">
        <f t="shared" si="136"/>
        <v>5</v>
      </c>
      <c r="HB35" s="807">
        <f t="shared" si="136"/>
        <v>6</v>
      </c>
      <c r="HC35" s="807">
        <f t="shared" si="136"/>
        <v>7</v>
      </c>
      <c r="HD35" s="231"/>
      <c r="HE35" s="605"/>
      <c r="HF35" s="15"/>
      <c r="HG35" s="231"/>
      <c r="HH35" s="231"/>
      <c r="HI35" s="231"/>
      <c r="HJ35" s="231"/>
      <c r="HK35" s="231"/>
      <c r="HL35" s="231"/>
      <c r="HM35" s="231"/>
      <c r="HN35" s="605"/>
      <c r="HO35" s="15"/>
      <c r="HP35" s="15"/>
      <c r="HQ35" s="15"/>
      <c r="HR35" s="15"/>
      <c r="HS35" s="15"/>
      <c r="HT35" s="15"/>
      <c r="HU35" s="262"/>
      <c r="HV35" s="15"/>
      <c r="HW35" s="15"/>
      <c r="HX35" s="15"/>
      <c r="HY35" s="15"/>
      <c r="HZ35" s="797"/>
      <c r="IA35" s="616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605"/>
      <c r="IN35" s="15"/>
      <c r="IO35" s="15"/>
      <c r="IP35" s="616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60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605"/>
      <c r="JR35" s="15"/>
    </row>
    <row r="36" spans="1:278" x14ac:dyDescent="0.3">
      <c r="A36" s="15"/>
      <c r="B36" s="15"/>
      <c r="C36" s="15"/>
      <c r="D36" s="15"/>
      <c r="E36" s="15"/>
      <c r="F36" s="15"/>
      <c r="G36" s="605"/>
      <c r="H36" s="15"/>
      <c r="I36" s="15"/>
      <c r="J36" s="15"/>
      <c r="K36" s="15"/>
      <c r="L36" s="231"/>
      <c r="M36" s="231"/>
      <c r="N36" s="231"/>
      <c r="O36" s="231"/>
      <c r="P36" s="231"/>
      <c r="Q36" s="231"/>
      <c r="R36" s="15"/>
      <c r="S36" s="605"/>
      <c r="T36" s="15"/>
      <c r="U36" s="15"/>
      <c r="V36" s="15"/>
      <c r="W36" s="15"/>
      <c r="X36" s="15"/>
      <c r="Y36" s="15"/>
      <c r="Z36" s="15"/>
      <c r="AA36" s="605"/>
      <c r="AB36" s="15"/>
      <c r="AC36" s="15"/>
      <c r="AD36" s="15"/>
      <c r="AE36" s="15"/>
      <c r="AF36" s="15"/>
      <c r="AG36" s="15"/>
      <c r="AH36" s="605"/>
      <c r="AI36" s="15"/>
      <c r="AJ36" s="15"/>
      <c r="AK36" s="15"/>
      <c r="AL36" s="15"/>
      <c r="AM36" s="808"/>
      <c r="AN36" s="812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605"/>
      <c r="BC36" s="15"/>
      <c r="BD36" s="15"/>
      <c r="BE36" s="15"/>
      <c r="BF36" s="15"/>
      <c r="BG36" s="15"/>
      <c r="BH36" s="15"/>
      <c r="BI36" s="60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605"/>
      <c r="BV36" s="191"/>
      <c r="BW36" s="191"/>
      <c r="BX36" s="191"/>
      <c r="BY36" s="191"/>
      <c r="BZ36" s="191"/>
      <c r="CA36" s="191"/>
      <c r="CB36" s="191"/>
      <c r="CC36" s="191"/>
      <c r="CD36" s="191"/>
      <c r="CE36" s="15"/>
      <c r="CF36" s="605"/>
      <c r="CG36" s="616"/>
      <c r="CH36" s="15"/>
      <c r="CI36" s="74"/>
      <c r="CJ36" s="15"/>
      <c r="CK36" s="15"/>
      <c r="CL36" s="15"/>
      <c r="CM36" s="15"/>
      <c r="CN36" s="15"/>
      <c r="CO36" s="15"/>
      <c r="CP36" s="15"/>
      <c r="CQ36" s="15"/>
      <c r="CR36" s="15"/>
      <c r="CS36" s="60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91"/>
      <c r="DE36" s="60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605"/>
      <c r="DU36" s="15"/>
      <c r="DV36" s="15"/>
      <c r="DW36" s="15"/>
      <c r="DX36" s="15"/>
      <c r="DY36" s="15"/>
      <c r="DZ36" s="15"/>
      <c r="EA36" s="15"/>
      <c r="EB36" s="15"/>
      <c r="EC36" s="605"/>
      <c r="ED36" s="15"/>
      <c r="EE36" s="15"/>
      <c r="EF36" s="15"/>
      <c r="EG36" s="15"/>
      <c r="EH36" s="15"/>
      <c r="EI36" s="15"/>
      <c r="EJ36" s="15"/>
      <c r="EK36" s="60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605"/>
      <c r="FA36" s="15"/>
      <c r="FB36" s="15"/>
      <c r="FC36" s="15"/>
      <c r="FD36" s="15"/>
      <c r="FE36" s="15"/>
      <c r="FF36" s="605"/>
      <c r="FG36" s="15"/>
      <c r="FH36" s="15"/>
      <c r="FI36" s="15"/>
      <c r="FJ36" s="15"/>
      <c r="FK36" s="15"/>
      <c r="FL36" s="15"/>
      <c r="FM36" s="15"/>
      <c r="FN36" s="15"/>
      <c r="FO36" s="60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60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60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605"/>
      <c r="HF36" s="15"/>
      <c r="HG36" s="15"/>
      <c r="HH36" s="15"/>
      <c r="HI36" s="15"/>
      <c r="HJ36" s="15"/>
      <c r="HK36" s="15"/>
      <c r="HL36" s="15"/>
      <c r="HM36" s="15"/>
      <c r="HN36" s="60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60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60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60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605"/>
      <c r="JR36" s="15"/>
    </row>
    <row r="37" spans="1:278" x14ac:dyDescent="0.3">
      <c r="A37" s="15"/>
      <c r="B37" s="15"/>
      <c r="C37" s="15"/>
      <c r="D37" s="15"/>
      <c r="E37" s="15"/>
      <c r="F37" s="15"/>
      <c r="G37" s="60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605"/>
      <c r="T37" s="15"/>
      <c r="U37" s="15"/>
      <c r="V37" s="15"/>
      <c r="W37" s="15"/>
      <c r="X37" s="15"/>
      <c r="Y37" s="15"/>
      <c r="Z37" s="15"/>
      <c r="AA37" s="605"/>
      <c r="AB37" s="15"/>
      <c r="AC37" s="15"/>
      <c r="AD37" s="15"/>
      <c r="AE37" s="15"/>
      <c r="AF37" s="15"/>
      <c r="AG37" s="15"/>
      <c r="AH37" s="605"/>
      <c r="AI37" s="15"/>
      <c r="AJ37" s="15"/>
      <c r="AK37" s="15"/>
      <c r="AL37" s="15"/>
      <c r="AM37" s="15"/>
      <c r="AN37" s="60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605"/>
      <c r="BC37" s="15"/>
      <c r="BD37" s="15"/>
      <c r="BE37" s="15"/>
      <c r="BF37" s="15"/>
      <c r="BG37" s="15"/>
      <c r="BH37" s="15"/>
      <c r="BI37" s="60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605"/>
      <c r="BV37" s="191"/>
      <c r="BW37" s="191"/>
      <c r="BX37" s="191"/>
      <c r="BY37" s="191"/>
      <c r="BZ37" s="191"/>
      <c r="CA37" s="191"/>
      <c r="CB37" s="191"/>
      <c r="CC37" s="191"/>
      <c r="CD37" s="191"/>
      <c r="CE37" s="15"/>
      <c r="CF37" s="605"/>
      <c r="CG37" s="15"/>
      <c r="CH37" s="15"/>
      <c r="CI37" s="74"/>
      <c r="CJ37" s="15"/>
      <c r="CK37" s="15"/>
      <c r="CL37" s="15"/>
      <c r="CM37" s="15"/>
      <c r="CN37" s="15"/>
      <c r="CO37" s="15"/>
      <c r="CP37" s="15"/>
      <c r="CQ37" s="15"/>
      <c r="CR37" s="15"/>
      <c r="CS37" s="60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91"/>
      <c r="DE37" s="60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605"/>
      <c r="DU37" s="15"/>
      <c r="DV37" s="15"/>
      <c r="DW37" s="15"/>
      <c r="DX37" s="15"/>
      <c r="DY37" s="15"/>
      <c r="DZ37" s="15"/>
      <c r="EA37" s="15"/>
      <c r="EB37" s="15"/>
      <c r="EC37" s="605"/>
      <c r="ED37" s="15"/>
      <c r="EE37" s="15"/>
      <c r="EF37" s="15"/>
      <c r="EG37" s="15"/>
      <c r="EH37" s="15"/>
      <c r="EI37" s="15"/>
      <c r="EJ37" s="15"/>
      <c r="EK37" s="60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605"/>
      <c r="FA37" s="15"/>
      <c r="FB37" s="15"/>
      <c r="FC37" s="15"/>
      <c r="FD37" s="15"/>
      <c r="FE37" s="15"/>
      <c r="FF37" s="605"/>
      <c r="FG37" s="15"/>
      <c r="FH37" s="15"/>
      <c r="FI37" s="15"/>
      <c r="FJ37" s="15"/>
      <c r="FK37" s="15"/>
      <c r="FL37" s="15"/>
      <c r="FM37" s="15"/>
      <c r="FN37" s="15"/>
      <c r="FO37" s="60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605"/>
      <c r="GE37" s="15"/>
      <c r="GF37" s="15"/>
      <c r="GG37" s="15"/>
      <c r="GH37" s="15"/>
      <c r="GI37" s="15"/>
      <c r="GJ37" s="15"/>
      <c r="GK37" s="15"/>
      <c r="GL37" s="838"/>
      <c r="GM37" s="15"/>
      <c r="GN37" s="15"/>
      <c r="GO37" s="15"/>
      <c r="GP37" s="15"/>
      <c r="GQ37" s="15"/>
      <c r="GR37" s="15"/>
      <c r="GS37" s="60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605"/>
      <c r="HF37" s="15"/>
      <c r="HG37" s="15"/>
      <c r="HH37" s="15"/>
      <c r="HI37" s="15"/>
      <c r="HJ37" s="15"/>
      <c r="HK37" s="15"/>
      <c r="HL37" s="15"/>
      <c r="HM37" s="15"/>
      <c r="HN37" s="60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60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60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60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605"/>
      <c r="JR37" s="15"/>
    </row>
    <row r="38" spans="1:278" x14ac:dyDescent="0.3">
      <c r="A38" s="15"/>
      <c r="B38" s="15"/>
      <c r="C38" s="15"/>
      <c r="D38" s="15"/>
      <c r="E38" s="15"/>
      <c r="F38" s="15"/>
      <c r="G38" s="60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605"/>
      <c r="T38" s="15"/>
      <c r="U38" s="15"/>
      <c r="V38" s="15"/>
      <c r="W38" s="15"/>
      <c r="X38" s="15"/>
      <c r="Y38" s="15"/>
      <c r="Z38" s="15"/>
      <c r="AA38" s="605"/>
      <c r="AB38" s="15"/>
      <c r="AC38" s="15"/>
      <c r="AD38" s="15"/>
      <c r="AE38" s="15"/>
      <c r="AF38" s="15"/>
      <c r="AG38" s="15"/>
      <c r="AH38" s="605"/>
      <c r="AI38" s="15"/>
      <c r="AJ38" s="15"/>
      <c r="AK38" s="15"/>
      <c r="AL38" s="15"/>
      <c r="AM38" s="15"/>
      <c r="AN38" s="60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605"/>
      <c r="BC38" s="15"/>
      <c r="BD38" s="15"/>
      <c r="BE38" s="15"/>
      <c r="BF38" s="15"/>
      <c r="BG38" s="15"/>
      <c r="BH38" s="15"/>
      <c r="BI38" s="60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605"/>
      <c r="BV38" s="191"/>
      <c r="BW38" s="191"/>
      <c r="BX38" s="191"/>
      <c r="BY38" s="191"/>
      <c r="BZ38" s="191"/>
      <c r="CA38" s="191"/>
      <c r="CB38" s="191"/>
      <c r="CC38" s="191"/>
      <c r="CD38" s="191"/>
      <c r="CE38" s="15"/>
      <c r="CF38" s="605"/>
      <c r="CG38" s="15"/>
      <c r="CH38" s="15"/>
      <c r="CI38" s="74"/>
      <c r="CJ38" s="15"/>
      <c r="CK38" s="15"/>
      <c r="CL38" s="15"/>
      <c r="CM38" s="15"/>
      <c r="CN38" s="15"/>
      <c r="CO38" s="15"/>
      <c r="CP38" s="15"/>
      <c r="CQ38" s="15"/>
      <c r="CR38" s="15"/>
      <c r="CS38" s="60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91"/>
      <c r="DE38" s="60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605"/>
      <c r="DU38" s="15"/>
      <c r="DV38" s="15"/>
      <c r="DW38" s="15"/>
      <c r="DX38" s="15"/>
      <c r="DY38" s="15"/>
      <c r="DZ38" s="15"/>
      <c r="EA38" s="15"/>
      <c r="EB38" s="15"/>
      <c r="EC38" s="605"/>
      <c r="ED38" s="15"/>
      <c r="EE38" s="15"/>
      <c r="EF38" s="15"/>
      <c r="EG38" s="15"/>
      <c r="EH38" s="15"/>
      <c r="EI38" s="15"/>
      <c r="EJ38" s="15"/>
      <c r="EK38" s="60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605"/>
      <c r="FA38" s="15"/>
      <c r="FB38" s="15"/>
      <c r="FC38" s="15"/>
      <c r="FD38" s="15"/>
      <c r="FE38" s="15"/>
      <c r="FF38" s="605"/>
      <c r="FG38" s="15"/>
      <c r="FH38" s="15"/>
      <c r="FI38" s="15"/>
      <c r="FJ38" s="15"/>
      <c r="FK38" s="15"/>
      <c r="FL38" s="15"/>
      <c r="FM38" s="15"/>
      <c r="FN38" s="15"/>
      <c r="FO38" s="60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60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60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605"/>
      <c r="HF38" s="15"/>
      <c r="HG38" s="15"/>
      <c r="HH38" s="15"/>
      <c r="HI38" s="15"/>
      <c r="HJ38" s="15"/>
      <c r="HK38" s="15"/>
      <c r="HL38" s="15"/>
      <c r="HM38" s="15"/>
      <c r="HN38" s="60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60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60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60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605"/>
      <c r="JR38" s="15"/>
    </row>
    <row r="39" spans="1:278" x14ac:dyDescent="0.3">
      <c r="A39" s="15"/>
      <c r="B39" s="15"/>
      <c r="C39" s="15"/>
      <c r="D39" s="15"/>
      <c r="E39" s="15"/>
      <c r="F39" s="15"/>
      <c r="G39" s="60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605"/>
      <c r="T39" s="15"/>
      <c r="U39" s="15"/>
      <c r="V39" s="15"/>
      <c r="W39" s="15"/>
      <c r="X39" s="15"/>
      <c r="Y39" s="15"/>
      <c r="Z39" s="15"/>
      <c r="AA39" s="605"/>
      <c r="AB39" s="15"/>
      <c r="AC39" s="15"/>
      <c r="AD39" s="15"/>
      <c r="AE39" s="15"/>
      <c r="AF39" s="15"/>
      <c r="AG39" s="15"/>
      <c r="AH39" s="605"/>
      <c r="AI39" s="15"/>
      <c r="AJ39" s="15"/>
      <c r="AK39" s="15"/>
      <c r="AL39" s="15"/>
      <c r="AM39" s="15"/>
      <c r="AN39" s="60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605"/>
      <c r="BC39" s="15"/>
      <c r="BD39" s="15"/>
      <c r="BE39" s="15"/>
      <c r="BF39" s="15"/>
      <c r="BG39" s="15"/>
      <c r="BH39" s="15"/>
      <c r="BI39" s="60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605"/>
      <c r="BV39" s="191"/>
      <c r="BW39" s="191"/>
      <c r="BX39" s="191"/>
      <c r="BY39" s="191"/>
      <c r="BZ39" s="191"/>
      <c r="CA39" s="191"/>
      <c r="CB39" s="191"/>
      <c r="CC39" s="191"/>
      <c r="CD39" s="191"/>
      <c r="CE39" s="15"/>
      <c r="CF39" s="605"/>
      <c r="CG39" s="15"/>
      <c r="CH39" s="15"/>
      <c r="CI39" s="74"/>
      <c r="CJ39" s="15"/>
      <c r="CK39" s="15"/>
      <c r="CL39" s="15"/>
      <c r="CM39" s="15"/>
      <c r="CN39" s="15"/>
      <c r="CO39" s="15"/>
      <c r="CP39" s="15"/>
      <c r="CQ39" s="15"/>
      <c r="CR39" s="15"/>
      <c r="CS39" s="60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91"/>
      <c r="DE39" s="60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605"/>
      <c r="DU39" s="15"/>
      <c r="DV39" s="15"/>
      <c r="DW39" s="15"/>
      <c r="DX39" s="15"/>
      <c r="DY39" s="15"/>
      <c r="DZ39" s="15"/>
      <c r="EA39" s="15"/>
      <c r="EB39" s="15"/>
      <c r="EC39" s="605"/>
      <c r="ED39" s="15"/>
      <c r="EE39" s="15"/>
      <c r="EF39" s="15"/>
      <c r="EG39" s="15"/>
      <c r="EH39" s="15"/>
      <c r="EI39" s="15"/>
      <c r="EJ39" s="15"/>
      <c r="EK39" s="60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605"/>
      <c r="FA39" s="15"/>
      <c r="FB39" s="15"/>
      <c r="FC39" s="15"/>
      <c r="FD39" s="15"/>
      <c r="FE39" s="15"/>
      <c r="FF39" s="605"/>
      <c r="FG39" s="15"/>
      <c r="FH39" s="15"/>
      <c r="FI39" s="15"/>
      <c r="FJ39" s="15"/>
      <c r="FK39" s="15"/>
      <c r="FL39" s="15"/>
      <c r="FM39" s="15"/>
      <c r="FN39" s="15"/>
      <c r="FO39" s="60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60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60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605"/>
      <c r="HF39" s="15"/>
      <c r="HG39" s="15"/>
      <c r="HH39" s="15"/>
      <c r="HI39" s="15"/>
      <c r="HJ39" s="15"/>
      <c r="HK39" s="15"/>
      <c r="HL39" s="15"/>
      <c r="HM39" s="15"/>
      <c r="HN39" s="60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60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60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60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605"/>
      <c r="JR39" s="15"/>
    </row>
    <row r="40" spans="1:278" x14ac:dyDescent="0.3">
      <c r="A40" s="15"/>
      <c r="B40" s="15"/>
      <c r="C40" s="15"/>
      <c r="D40" s="15"/>
      <c r="E40" s="15"/>
      <c r="F40" s="15"/>
      <c r="G40" s="60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605"/>
      <c r="T40" s="15"/>
      <c r="U40" s="15"/>
      <c r="V40" s="15"/>
      <c r="W40" s="15"/>
      <c r="X40" s="15"/>
      <c r="Y40" s="15"/>
      <c r="Z40" s="15"/>
      <c r="AA40" s="605"/>
      <c r="AB40" s="15"/>
      <c r="AC40" s="15"/>
      <c r="AD40" s="15"/>
      <c r="AE40" s="15"/>
      <c r="AF40" s="15"/>
      <c r="AG40" s="15"/>
      <c r="AH40" s="605"/>
      <c r="AI40" s="15"/>
      <c r="AJ40" s="15"/>
      <c r="AK40" s="15"/>
      <c r="AL40" s="15"/>
      <c r="AM40" s="15"/>
      <c r="AN40" s="60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605"/>
      <c r="BC40" s="15"/>
      <c r="BD40" s="15"/>
      <c r="BE40" s="15"/>
      <c r="BF40" s="15"/>
      <c r="BG40" s="15"/>
      <c r="BH40" s="15"/>
      <c r="BI40" s="60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605"/>
      <c r="BV40" s="191"/>
      <c r="BW40" s="191"/>
      <c r="BX40" s="191"/>
      <c r="BY40" s="191"/>
      <c r="BZ40" s="191"/>
      <c r="CA40" s="191"/>
      <c r="CB40" s="191"/>
      <c r="CC40" s="191"/>
      <c r="CD40" s="191"/>
      <c r="CE40" s="15"/>
      <c r="CF40" s="605"/>
      <c r="CG40" s="15"/>
      <c r="CH40" s="15"/>
      <c r="CI40" s="74"/>
      <c r="CJ40" s="15"/>
      <c r="CK40" s="15"/>
      <c r="CL40" s="15"/>
      <c r="CM40" s="15"/>
      <c r="CN40" s="15"/>
      <c r="CO40" s="15"/>
      <c r="CP40" s="15"/>
      <c r="CQ40" s="15"/>
      <c r="CR40" s="15"/>
      <c r="CS40" s="60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91"/>
      <c r="DE40" s="60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605"/>
      <c r="DU40" s="15"/>
      <c r="DV40" s="15"/>
      <c r="DW40" s="15"/>
      <c r="DX40" s="15"/>
      <c r="DY40" s="15"/>
      <c r="DZ40" s="15"/>
      <c r="EA40" s="15"/>
      <c r="EB40" s="15"/>
      <c r="EC40" s="605"/>
      <c r="ED40" s="15"/>
      <c r="EE40" s="15"/>
      <c r="EF40" s="15"/>
      <c r="EG40" s="15"/>
      <c r="EH40" s="15"/>
      <c r="EI40" s="15"/>
      <c r="EJ40" s="15"/>
      <c r="EK40" s="60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605"/>
      <c r="FA40" s="15"/>
      <c r="FB40" s="15"/>
      <c r="FC40" s="15"/>
      <c r="FD40" s="15"/>
      <c r="FE40" s="15"/>
      <c r="FF40" s="605"/>
      <c r="FG40" s="15"/>
      <c r="FH40" s="15"/>
      <c r="FI40" s="15"/>
      <c r="FJ40" s="15"/>
      <c r="FK40" s="15"/>
      <c r="FL40" s="15"/>
      <c r="FM40" s="15"/>
      <c r="FN40" s="15"/>
      <c r="FO40" s="60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60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60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605"/>
      <c r="HF40" s="15"/>
      <c r="HG40" s="15"/>
      <c r="HH40" s="15"/>
      <c r="HI40" s="15"/>
      <c r="HJ40" s="15"/>
      <c r="HK40" s="15"/>
      <c r="HL40" s="15"/>
      <c r="HM40" s="15"/>
      <c r="HN40" s="60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60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60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60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605"/>
      <c r="JR40" s="15"/>
    </row>
    <row r="41" spans="1:278" x14ac:dyDescent="0.3">
      <c r="A41" s="15"/>
      <c r="B41" s="15"/>
      <c r="C41" s="15"/>
      <c r="D41" s="15"/>
      <c r="E41" s="15"/>
      <c r="F41" s="15"/>
      <c r="G41" s="60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605"/>
      <c r="T41" s="15"/>
      <c r="U41" s="15"/>
      <c r="V41" s="15"/>
      <c r="W41" s="15"/>
      <c r="X41" s="15"/>
      <c r="Y41" s="15"/>
      <c r="Z41" s="15"/>
      <c r="AA41" s="605"/>
      <c r="AB41" s="15"/>
      <c r="AC41" s="15"/>
      <c r="AD41" s="15"/>
      <c r="AE41" s="15"/>
      <c r="AF41" s="15"/>
      <c r="AG41" s="15"/>
      <c r="AH41" s="605"/>
      <c r="AI41" s="15"/>
      <c r="AJ41" s="15"/>
      <c r="AK41" s="15"/>
      <c r="AL41" s="15"/>
      <c r="AM41" s="15"/>
      <c r="AN41" s="60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605"/>
      <c r="BC41" s="15"/>
      <c r="BD41" s="15"/>
      <c r="BE41" s="15"/>
      <c r="BF41" s="15"/>
      <c r="BG41" s="15"/>
      <c r="BH41" s="15"/>
      <c r="BI41" s="60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605"/>
      <c r="BV41" s="191"/>
      <c r="BW41" s="191"/>
      <c r="BX41" s="191"/>
      <c r="BY41" s="191"/>
      <c r="BZ41" s="191"/>
      <c r="CA41" s="191"/>
      <c r="CB41" s="191"/>
      <c r="CC41" s="191"/>
      <c r="CD41" s="191"/>
      <c r="CE41" s="15"/>
      <c r="CF41" s="605"/>
      <c r="CG41" s="15"/>
      <c r="CH41" s="15"/>
      <c r="CI41" s="74"/>
      <c r="CJ41" s="15"/>
      <c r="CK41" s="15"/>
      <c r="CL41" s="15"/>
      <c r="CM41" s="15"/>
      <c r="CN41" s="15"/>
      <c r="CO41" s="15"/>
      <c r="CP41" s="15"/>
      <c r="CQ41" s="15"/>
      <c r="CR41" s="15"/>
      <c r="CS41" s="60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91"/>
      <c r="DE41" s="60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605"/>
      <c r="DU41" s="15"/>
      <c r="DV41" s="15"/>
      <c r="DW41" s="15"/>
      <c r="DX41" s="15"/>
      <c r="DY41" s="15"/>
      <c r="DZ41" s="15"/>
      <c r="EA41" s="15"/>
      <c r="EB41" s="15"/>
      <c r="EC41" s="605"/>
      <c r="ED41" s="15"/>
      <c r="EE41" s="15"/>
      <c r="EF41" s="15"/>
      <c r="EG41" s="15"/>
      <c r="EH41" s="15"/>
      <c r="EI41" s="15"/>
      <c r="EJ41" s="15"/>
      <c r="EK41" s="60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605"/>
      <c r="FA41" s="15"/>
      <c r="FB41" s="15"/>
      <c r="FC41" s="15"/>
      <c r="FD41" s="15"/>
      <c r="FE41" s="15"/>
      <c r="FF41" s="605"/>
      <c r="FG41" s="15"/>
      <c r="FH41" s="15"/>
      <c r="FI41" s="15"/>
      <c r="FJ41" s="15"/>
      <c r="FK41" s="15"/>
      <c r="FL41" s="15"/>
      <c r="FM41" s="15"/>
      <c r="FN41" s="15"/>
      <c r="FO41" s="60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60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60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605"/>
      <c r="HF41" s="15"/>
      <c r="HG41" s="15"/>
      <c r="HH41" s="15"/>
      <c r="HI41" s="15"/>
      <c r="HJ41" s="15"/>
      <c r="HK41" s="15"/>
      <c r="HL41" s="15"/>
      <c r="HM41" s="15"/>
      <c r="HN41" s="60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60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60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60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605"/>
      <c r="JR41" s="15"/>
    </row>
    <row r="42" spans="1:278" x14ac:dyDescent="0.3">
      <c r="A42" s="15"/>
      <c r="B42" s="15"/>
      <c r="C42" s="15"/>
      <c r="D42" s="15"/>
      <c r="E42" s="15"/>
      <c r="F42" s="15"/>
      <c r="G42" s="60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605"/>
      <c r="T42" s="15"/>
      <c r="U42" s="15"/>
      <c r="V42" s="15"/>
      <c r="W42" s="15"/>
      <c r="X42" s="15"/>
      <c r="Y42" s="15"/>
      <c r="Z42" s="15"/>
      <c r="AA42" s="605"/>
      <c r="AB42" s="15"/>
      <c r="AC42" s="15"/>
      <c r="AD42" s="15"/>
      <c r="AE42" s="15"/>
      <c r="AF42" s="15"/>
      <c r="AG42" s="15"/>
      <c r="AH42" s="605"/>
      <c r="AI42" s="15"/>
      <c r="AJ42" s="15"/>
      <c r="AK42" s="15"/>
      <c r="AL42" s="15"/>
      <c r="AM42" s="15"/>
      <c r="AN42" s="60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605"/>
      <c r="BC42" s="15"/>
      <c r="BD42" s="15"/>
      <c r="BE42" s="15"/>
      <c r="BF42" s="15"/>
      <c r="BG42" s="15"/>
      <c r="BH42" s="15"/>
      <c r="BI42" s="60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605"/>
      <c r="BV42" s="191"/>
      <c r="BW42" s="191"/>
      <c r="BX42" s="191"/>
      <c r="BY42" s="191"/>
      <c r="BZ42" s="191"/>
      <c r="CA42" s="191"/>
      <c r="CB42" s="191"/>
      <c r="CC42" s="191"/>
      <c r="CD42" s="191"/>
      <c r="CE42" s="15"/>
      <c r="CF42" s="605"/>
      <c r="CG42" s="15"/>
      <c r="CH42" s="15"/>
      <c r="CI42" s="74"/>
      <c r="CJ42" s="15"/>
      <c r="CK42" s="15"/>
      <c r="CL42" s="15"/>
      <c r="CM42" s="15"/>
      <c r="CN42" s="15"/>
      <c r="CO42" s="15"/>
      <c r="CP42" s="15"/>
      <c r="CQ42" s="15"/>
      <c r="CR42" s="15"/>
      <c r="CS42" s="60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91"/>
      <c r="DE42" s="60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605"/>
      <c r="DU42" s="15"/>
      <c r="DV42" s="15"/>
      <c r="DW42" s="15"/>
      <c r="DX42" s="15"/>
      <c r="DY42" s="15"/>
      <c r="DZ42" s="15"/>
      <c r="EA42" s="15"/>
      <c r="EB42" s="15"/>
      <c r="EC42" s="605"/>
      <c r="ED42" s="15"/>
      <c r="EE42" s="15"/>
      <c r="EF42" s="15"/>
      <c r="EG42" s="15"/>
      <c r="EH42" s="15"/>
      <c r="EI42" s="15"/>
      <c r="EJ42" s="15"/>
      <c r="EK42" s="60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605"/>
      <c r="FA42" s="15"/>
      <c r="FB42" s="15"/>
      <c r="FC42" s="15"/>
      <c r="FD42" s="15"/>
      <c r="FE42" s="15"/>
      <c r="FF42" s="605"/>
      <c r="FG42" s="15"/>
      <c r="FH42" s="15"/>
      <c r="FI42" s="15"/>
      <c r="FJ42" s="15"/>
      <c r="FK42" s="15"/>
      <c r="FL42" s="15"/>
      <c r="FM42" s="15"/>
      <c r="FN42" s="15"/>
      <c r="FO42" s="60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60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60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605"/>
      <c r="HF42" s="15"/>
      <c r="HG42" s="15"/>
      <c r="HH42" s="15"/>
      <c r="HI42" s="15"/>
      <c r="HJ42" s="15"/>
      <c r="HK42" s="15"/>
      <c r="HL42" s="15"/>
      <c r="HM42" s="15"/>
      <c r="HN42" s="60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60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60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60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605"/>
      <c r="JR42" s="15"/>
    </row>
    <row r="43" spans="1:278" x14ac:dyDescent="0.3">
      <c r="A43" s="15"/>
      <c r="B43" s="15"/>
      <c r="C43" s="15"/>
      <c r="D43" s="15"/>
      <c r="E43" s="15"/>
      <c r="F43" s="15"/>
      <c r="G43" s="60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605"/>
      <c r="T43" s="15"/>
      <c r="U43" s="15"/>
      <c r="V43" s="15"/>
      <c r="W43" s="15"/>
      <c r="X43" s="15"/>
      <c r="Y43" s="15"/>
      <c r="Z43" s="15"/>
      <c r="AA43" s="605"/>
      <c r="AB43" s="15"/>
      <c r="AC43" s="15"/>
      <c r="AD43" s="15"/>
      <c r="AE43" s="15"/>
      <c r="AF43" s="15"/>
      <c r="AG43" s="15"/>
      <c r="AH43" s="605"/>
      <c r="AI43" s="15"/>
      <c r="AJ43" s="15"/>
      <c r="AK43" s="15"/>
      <c r="AL43" s="15"/>
      <c r="AM43" s="15"/>
      <c r="AN43" s="60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605"/>
      <c r="BC43" s="15"/>
      <c r="BD43" s="15"/>
      <c r="BE43" s="15"/>
      <c r="BF43" s="15"/>
      <c r="BG43" s="15"/>
      <c r="BH43" s="15"/>
      <c r="BI43" s="60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605"/>
      <c r="BV43" s="191"/>
      <c r="BW43" s="191"/>
      <c r="BX43" s="191"/>
      <c r="BY43" s="191"/>
      <c r="BZ43" s="191"/>
      <c r="CA43" s="191"/>
      <c r="CB43" s="191"/>
      <c r="CC43" s="191"/>
      <c r="CD43" s="191"/>
      <c r="CE43" s="15"/>
      <c r="CF43" s="605"/>
      <c r="CG43" s="15"/>
      <c r="CH43" s="15"/>
      <c r="CI43" s="74"/>
      <c r="CJ43" s="15"/>
      <c r="CK43" s="15"/>
      <c r="CL43" s="15"/>
      <c r="CM43" s="15"/>
      <c r="CN43" s="15"/>
      <c r="CO43" s="15"/>
      <c r="CP43" s="15"/>
      <c r="CQ43" s="15"/>
      <c r="CR43" s="15"/>
      <c r="CS43" s="60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91"/>
      <c r="DE43" s="60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605"/>
      <c r="DU43" s="15"/>
      <c r="DV43" s="15"/>
      <c r="DW43" s="15"/>
      <c r="DX43" s="15"/>
      <c r="DY43" s="15"/>
      <c r="DZ43" s="15"/>
      <c r="EA43" s="15"/>
      <c r="EB43" s="15"/>
      <c r="EC43" s="605"/>
      <c r="ED43" s="15"/>
      <c r="EE43" s="15"/>
      <c r="EF43" s="15"/>
      <c r="EG43" s="15"/>
      <c r="EH43" s="15"/>
      <c r="EI43" s="15"/>
      <c r="EJ43" s="15"/>
      <c r="EK43" s="60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605"/>
      <c r="FA43" s="15"/>
      <c r="FB43" s="15"/>
      <c r="FC43" s="15"/>
      <c r="FD43" s="15"/>
      <c r="FE43" s="15"/>
      <c r="FF43" s="605"/>
      <c r="FG43" s="15"/>
      <c r="FH43" s="15"/>
      <c r="FI43" s="15"/>
      <c r="FJ43" s="15"/>
      <c r="FK43" s="15"/>
      <c r="FL43" s="15"/>
      <c r="FM43" s="15"/>
      <c r="FN43" s="15"/>
      <c r="FO43" s="60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60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60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605"/>
      <c r="HF43" s="15"/>
      <c r="HG43" s="15"/>
      <c r="HH43" s="15"/>
      <c r="HI43" s="15"/>
      <c r="HJ43" s="15"/>
      <c r="HK43" s="15"/>
      <c r="HL43" s="15"/>
      <c r="HM43" s="15"/>
      <c r="HN43" s="60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60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60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60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835"/>
      <c r="JR43" s="15"/>
    </row>
    <row r="44" spans="1:278" x14ac:dyDescent="0.3">
      <c r="A44" s="813"/>
      <c r="B44" s="813"/>
      <c r="C44" s="813"/>
      <c r="D44" s="813"/>
      <c r="E44" s="813"/>
      <c r="F44" s="813"/>
      <c r="G44" s="835"/>
      <c r="H44" s="813"/>
      <c r="I44" s="813"/>
      <c r="J44" s="813"/>
      <c r="K44" s="813"/>
      <c r="L44" s="813"/>
      <c r="M44" s="813"/>
      <c r="N44" s="813"/>
      <c r="O44" s="813"/>
      <c r="P44" s="813"/>
      <c r="Q44" s="813"/>
      <c r="R44" s="813"/>
      <c r="S44" s="835"/>
      <c r="T44" s="813"/>
      <c r="U44" s="813"/>
      <c r="V44" s="813"/>
      <c r="W44" s="813"/>
      <c r="X44" s="813"/>
      <c r="Y44" s="813"/>
      <c r="Z44" s="813"/>
      <c r="AA44" s="835"/>
      <c r="AB44" s="813"/>
      <c r="AC44" s="813"/>
      <c r="AD44" s="813"/>
      <c r="AE44" s="813"/>
      <c r="AF44" s="813"/>
      <c r="AG44" s="813"/>
      <c r="AH44" s="835"/>
      <c r="AI44" s="813"/>
      <c r="AJ44" s="813"/>
      <c r="AK44" s="813"/>
      <c r="AL44" s="813"/>
      <c r="AM44" s="813"/>
      <c r="AN44" s="835"/>
      <c r="AO44" s="813"/>
      <c r="AP44" s="813"/>
      <c r="AQ44" s="813"/>
      <c r="AR44" s="813"/>
      <c r="AS44" s="813"/>
      <c r="AT44" s="813"/>
      <c r="AU44" s="813"/>
      <c r="AV44" s="813"/>
      <c r="AW44" s="813"/>
      <c r="AX44" s="813"/>
      <c r="AY44" s="813"/>
      <c r="AZ44" s="813"/>
      <c r="BA44" s="813"/>
      <c r="BB44" s="835"/>
      <c r="BC44" s="813"/>
      <c r="BD44" s="813"/>
      <c r="BE44" s="813"/>
      <c r="BF44" s="813"/>
      <c r="BG44" s="813"/>
      <c r="BH44" s="813"/>
      <c r="BI44" s="835"/>
      <c r="BJ44" s="813"/>
      <c r="BK44" s="813"/>
      <c r="BL44" s="813"/>
      <c r="BM44" s="813"/>
      <c r="BN44" s="813"/>
      <c r="BO44" s="813"/>
      <c r="BP44" s="813"/>
      <c r="BQ44" s="813"/>
      <c r="BR44" s="813"/>
      <c r="BS44" s="813"/>
      <c r="BT44" s="813"/>
      <c r="BU44" s="835"/>
      <c r="BV44" s="833"/>
      <c r="BW44" s="833"/>
      <c r="BX44" s="833"/>
      <c r="BY44" s="833"/>
      <c r="BZ44" s="833"/>
      <c r="CA44" s="833"/>
      <c r="CB44" s="833"/>
      <c r="CC44" s="833"/>
      <c r="CD44" s="833"/>
      <c r="CE44" s="813"/>
      <c r="CF44" s="835"/>
      <c r="CG44" s="813"/>
      <c r="CH44" s="813"/>
      <c r="CI44" s="834"/>
      <c r="CJ44" s="813"/>
      <c r="CK44" s="813"/>
      <c r="CL44" s="813"/>
      <c r="CM44" s="813"/>
      <c r="CN44" s="813"/>
      <c r="CO44" s="813"/>
      <c r="CP44" s="813"/>
      <c r="CQ44" s="813"/>
      <c r="CR44" s="813"/>
      <c r="CS44" s="835"/>
      <c r="CT44" s="813"/>
      <c r="CU44" s="813"/>
      <c r="CV44" s="813"/>
      <c r="CW44" s="813"/>
      <c r="CX44" s="813"/>
      <c r="CY44" s="813"/>
      <c r="CZ44" s="813"/>
      <c r="DA44" s="813"/>
      <c r="DB44" s="813"/>
      <c r="DC44" s="813"/>
      <c r="DD44" s="833"/>
      <c r="DE44" s="835"/>
      <c r="DF44" s="813"/>
      <c r="DG44" s="813"/>
      <c r="DH44" s="813"/>
      <c r="DI44" s="813"/>
      <c r="DJ44" s="813"/>
      <c r="DK44" s="813"/>
      <c r="DL44" s="813"/>
      <c r="DM44" s="813"/>
      <c r="DN44" s="813"/>
      <c r="DO44" s="813"/>
      <c r="DP44" s="813"/>
      <c r="DQ44" s="813"/>
      <c r="DR44" s="813"/>
      <c r="DS44" s="813"/>
      <c r="DT44" s="835"/>
      <c r="DU44" s="813"/>
      <c r="DV44" s="813"/>
      <c r="DW44" s="813"/>
      <c r="DX44" s="813"/>
      <c r="DY44" s="813"/>
      <c r="DZ44" s="813"/>
      <c r="EA44" s="813"/>
      <c r="EB44" s="813"/>
      <c r="EC44" s="835"/>
      <c r="ED44" s="813"/>
      <c r="EE44" s="813"/>
      <c r="EF44" s="813"/>
      <c r="EG44" s="813"/>
      <c r="EH44" s="813"/>
      <c r="EI44" s="813"/>
      <c r="EJ44" s="813"/>
      <c r="EK44" s="835"/>
      <c r="EL44" s="813"/>
      <c r="EM44" s="813"/>
      <c r="EN44" s="813"/>
      <c r="EO44" s="813"/>
      <c r="EP44" s="813"/>
      <c r="EQ44" s="813"/>
      <c r="ER44" s="813"/>
      <c r="ES44" s="813"/>
      <c r="ET44" s="813"/>
      <c r="EU44" s="813"/>
      <c r="EV44" s="813"/>
      <c r="EW44" s="813"/>
      <c r="EX44" s="813"/>
      <c r="EY44" s="813"/>
      <c r="EZ44" s="835"/>
      <c r="FA44" s="813"/>
      <c r="FB44" s="813"/>
      <c r="FC44" s="813"/>
      <c r="FD44" s="813"/>
      <c r="FE44" s="813"/>
      <c r="FF44" s="835"/>
      <c r="FG44" s="813"/>
      <c r="FH44" s="813"/>
      <c r="FI44" s="813"/>
      <c r="FJ44" s="813"/>
      <c r="FK44" s="813"/>
      <c r="FL44" s="813"/>
      <c r="FM44" s="813"/>
      <c r="FN44" s="813"/>
      <c r="FO44" s="835"/>
      <c r="FP44" s="813"/>
      <c r="GC44" s="813"/>
      <c r="GD44" s="835"/>
      <c r="GE44" s="813"/>
      <c r="GF44" s="813"/>
      <c r="GG44" s="813"/>
      <c r="GH44" s="813"/>
      <c r="GI44" s="813"/>
      <c r="GJ44" s="813"/>
      <c r="GK44" s="813"/>
      <c r="GL44" s="813"/>
      <c r="GM44" s="813"/>
      <c r="GN44" s="813"/>
      <c r="GO44" s="813"/>
      <c r="GP44" s="813"/>
      <c r="GQ44" s="813"/>
      <c r="GR44" s="813"/>
      <c r="GS44" s="835"/>
      <c r="GT44" s="813"/>
      <c r="GU44" s="813"/>
      <c r="GV44" s="813"/>
      <c r="GW44" s="813"/>
      <c r="GX44" s="813"/>
      <c r="GY44" s="813"/>
      <c r="GZ44" s="813"/>
      <c r="HA44" s="813"/>
      <c r="HB44" s="813"/>
      <c r="HC44" s="813"/>
      <c r="HD44" s="813"/>
      <c r="HE44" s="835"/>
      <c r="HF44" s="813"/>
      <c r="HG44" s="813"/>
      <c r="HH44" s="813"/>
      <c r="HI44" s="813"/>
      <c r="HJ44" s="813"/>
      <c r="HK44" s="813"/>
      <c r="HL44" s="813"/>
      <c r="HM44" s="813"/>
      <c r="HN44" s="835"/>
      <c r="HO44" s="813"/>
      <c r="HP44" s="813"/>
      <c r="HQ44" s="813"/>
      <c r="HR44" s="813"/>
      <c r="HS44" s="813"/>
      <c r="HT44" s="813"/>
      <c r="HU44" s="813"/>
      <c r="HV44" s="813"/>
      <c r="HW44" s="813"/>
      <c r="HX44" s="813"/>
      <c r="HY44" s="813"/>
      <c r="HZ44" s="835"/>
      <c r="IA44" s="813"/>
      <c r="IB44" s="813"/>
      <c r="IC44" s="813"/>
      <c r="ID44" s="813"/>
      <c r="IE44" s="813"/>
      <c r="IF44" s="813"/>
      <c r="IG44" s="813"/>
      <c r="IH44" s="813"/>
      <c r="II44" s="813"/>
      <c r="IJ44" s="813"/>
      <c r="IK44" s="813"/>
      <c r="IL44" s="813"/>
      <c r="IM44" s="835"/>
      <c r="IN44" s="813"/>
      <c r="IO44" s="813"/>
      <c r="IP44" s="813"/>
      <c r="IQ44" s="813"/>
      <c r="IR44" s="813"/>
      <c r="IS44" s="813"/>
      <c r="IT44" s="813"/>
      <c r="IU44" s="813"/>
      <c r="IV44" s="813"/>
      <c r="IW44" s="813"/>
      <c r="IX44" s="813"/>
      <c r="IY44" s="813"/>
      <c r="IZ44" s="813"/>
      <c r="JA44" s="813"/>
      <c r="JB44" s="813"/>
      <c r="JC44" s="813"/>
      <c r="JD44" s="835"/>
      <c r="JE44" s="813"/>
      <c r="JF44" s="813"/>
      <c r="JG44" s="813"/>
      <c r="JH44" s="813"/>
      <c r="JI44" s="813"/>
      <c r="JJ44" s="813"/>
      <c r="JK44" s="813"/>
      <c r="JL44" s="813"/>
      <c r="JM44" s="813"/>
      <c r="JN44" s="813"/>
      <c r="JO44" s="813"/>
      <c r="JP44" s="813"/>
      <c r="JQ44" s="835"/>
      <c r="JR44" s="813"/>
    </row>
    <row r="45" spans="1:278" x14ac:dyDescent="0.3">
      <c r="A45" s="813"/>
      <c r="B45" s="813"/>
      <c r="C45" s="813"/>
      <c r="D45" s="813"/>
      <c r="E45" s="813"/>
      <c r="F45" s="813"/>
      <c r="G45" s="835"/>
      <c r="H45" s="813"/>
      <c r="I45" s="813"/>
      <c r="J45" s="813"/>
      <c r="K45" s="813"/>
      <c r="L45" s="813"/>
      <c r="M45" s="813"/>
      <c r="N45" s="813"/>
      <c r="O45" s="813"/>
      <c r="P45" s="813"/>
      <c r="Q45" s="813"/>
      <c r="R45" s="813"/>
      <c r="S45" s="835"/>
      <c r="T45" s="813"/>
      <c r="U45" s="813"/>
      <c r="V45" s="813"/>
      <c r="W45" s="813"/>
      <c r="X45" s="813"/>
      <c r="Y45" s="813"/>
      <c r="Z45" s="813"/>
      <c r="AA45" s="835"/>
      <c r="AB45" s="813"/>
      <c r="AC45" s="813"/>
      <c r="AD45" s="813"/>
      <c r="AE45" s="813"/>
      <c r="AF45" s="813"/>
      <c r="AG45" s="813"/>
      <c r="AH45" s="835"/>
      <c r="AI45" s="813"/>
      <c r="AJ45" s="813"/>
      <c r="AK45" s="813"/>
      <c r="AL45" s="813"/>
      <c r="AM45" s="813"/>
      <c r="AN45" s="835"/>
      <c r="AO45" s="813"/>
      <c r="AP45" s="813"/>
      <c r="AQ45" s="813"/>
      <c r="AR45" s="813"/>
      <c r="AS45" s="813"/>
      <c r="AT45" s="813"/>
      <c r="AU45" s="813"/>
      <c r="AV45" s="813"/>
      <c r="AW45" s="813"/>
      <c r="AX45" s="813"/>
      <c r="AY45" s="813"/>
      <c r="AZ45" s="813"/>
      <c r="BA45" s="813"/>
      <c r="BB45" s="835"/>
      <c r="BC45" s="813"/>
      <c r="BD45" s="813"/>
      <c r="BE45" s="813"/>
      <c r="BF45" s="813"/>
      <c r="BG45" s="813"/>
      <c r="BH45" s="813"/>
      <c r="BI45" s="835"/>
      <c r="BJ45" s="813"/>
      <c r="BK45" s="813"/>
      <c r="BL45" s="813"/>
      <c r="BM45" s="813"/>
      <c r="BN45" s="813"/>
      <c r="BO45" s="813"/>
      <c r="BP45" s="813"/>
      <c r="BQ45" s="813"/>
      <c r="BR45" s="813"/>
      <c r="BS45" s="813"/>
      <c r="BT45" s="813"/>
      <c r="BU45" s="835"/>
      <c r="BV45" s="833"/>
      <c r="BW45" s="833"/>
      <c r="BX45" s="833"/>
      <c r="BY45" s="833"/>
      <c r="BZ45" s="833"/>
      <c r="CA45" s="833"/>
      <c r="CB45" s="833"/>
      <c r="CC45" s="833"/>
      <c r="CD45" s="833"/>
      <c r="CE45" s="813"/>
      <c r="CF45" s="835"/>
      <c r="CG45" s="813"/>
      <c r="CH45" s="813"/>
      <c r="CI45" s="834"/>
      <c r="CJ45" s="813"/>
      <c r="CK45" s="813"/>
      <c r="CL45" s="813"/>
      <c r="CM45" s="813"/>
      <c r="CN45" s="813"/>
      <c r="CO45" s="813"/>
      <c r="CP45" s="813"/>
      <c r="CQ45" s="813"/>
      <c r="CR45" s="813"/>
      <c r="CS45" s="835"/>
      <c r="CT45" s="813"/>
      <c r="CU45" s="813"/>
      <c r="CV45" s="813"/>
      <c r="CW45" s="813"/>
      <c r="CX45" s="813"/>
      <c r="CY45" s="813"/>
      <c r="CZ45" s="813"/>
      <c r="DA45" s="813"/>
      <c r="DB45" s="813"/>
      <c r="DC45" s="813"/>
      <c r="DD45" s="833"/>
      <c r="DE45" s="835"/>
      <c r="DF45" s="813"/>
      <c r="DG45" s="813"/>
      <c r="DH45" s="813"/>
      <c r="DI45" s="813"/>
      <c r="DJ45" s="813"/>
      <c r="DK45" s="813"/>
      <c r="DL45" s="813"/>
      <c r="DM45" s="813"/>
      <c r="DN45" s="813"/>
      <c r="DO45" s="813"/>
      <c r="DP45" s="813"/>
      <c r="DQ45" s="813"/>
      <c r="DR45" s="813"/>
      <c r="DS45" s="813"/>
      <c r="DT45" s="835"/>
      <c r="DU45" s="813"/>
      <c r="DV45" s="813"/>
      <c r="DW45" s="813"/>
      <c r="DX45" s="813"/>
      <c r="DY45" s="813"/>
      <c r="DZ45" s="813"/>
      <c r="EA45" s="813"/>
      <c r="EB45" s="813"/>
      <c r="EC45" s="835"/>
      <c r="ED45" s="813"/>
      <c r="EE45" s="813"/>
      <c r="EF45" s="813"/>
      <c r="EG45" s="813"/>
      <c r="EH45" s="813"/>
      <c r="EI45" s="813"/>
      <c r="EJ45" s="813"/>
      <c r="EK45" s="835"/>
      <c r="EL45" s="813"/>
      <c r="EM45" s="813"/>
      <c r="EN45" s="813"/>
      <c r="EO45" s="813"/>
      <c r="EP45" s="813"/>
      <c r="EQ45" s="813"/>
      <c r="ER45" s="813"/>
      <c r="ES45" s="813"/>
      <c r="ET45" s="813"/>
      <c r="EU45" s="813"/>
      <c r="EV45" s="813"/>
      <c r="EW45" s="813"/>
      <c r="EX45" s="813"/>
      <c r="EY45" s="813"/>
      <c r="EZ45" s="835"/>
      <c r="FA45" s="813"/>
      <c r="FB45" s="813"/>
      <c r="FC45" s="813"/>
      <c r="FD45" s="813"/>
      <c r="FE45" s="813"/>
      <c r="FF45" s="835"/>
      <c r="FG45" s="813"/>
      <c r="FH45" s="813"/>
      <c r="FI45" s="813"/>
      <c r="FJ45" s="813"/>
      <c r="FK45" s="813"/>
      <c r="FL45" s="813"/>
      <c r="FM45" s="813"/>
      <c r="FN45" s="813"/>
      <c r="FO45" s="835"/>
      <c r="FP45" s="813"/>
      <c r="GC45" s="813"/>
      <c r="GD45" s="835"/>
      <c r="GE45" s="813"/>
      <c r="GF45" s="813"/>
      <c r="GG45" s="813"/>
      <c r="GH45" s="813"/>
      <c r="GI45" s="813"/>
      <c r="GJ45" s="813"/>
      <c r="GK45" s="813"/>
      <c r="GL45" s="813"/>
      <c r="GM45" s="813"/>
      <c r="GN45" s="813"/>
      <c r="GO45" s="813"/>
      <c r="GP45" s="813"/>
      <c r="GQ45" s="813"/>
      <c r="GR45" s="813"/>
      <c r="GS45" s="835"/>
      <c r="GT45" s="813"/>
      <c r="GU45" s="813"/>
      <c r="GV45" s="813"/>
      <c r="GW45" s="813"/>
      <c r="GX45" s="813"/>
      <c r="GY45" s="813"/>
      <c r="GZ45" s="813"/>
      <c r="HA45" s="813"/>
      <c r="HB45" s="813"/>
      <c r="HC45" s="813"/>
      <c r="HD45" s="813"/>
      <c r="HE45" s="835"/>
      <c r="HF45" s="813"/>
      <c r="HG45" s="813"/>
      <c r="HH45" s="813"/>
      <c r="HI45" s="813"/>
      <c r="HJ45" s="813"/>
      <c r="HK45" s="813"/>
      <c r="HL45" s="813"/>
      <c r="HM45" s="813"/>
      <c r="HN45" s="835"/>
      <c r="HO45" s="813"/>
      <c r="HP45" s="813"/>
      <c r="HQ45" s="813"/>
      <c r="HR45" s="813"/>
      <c r="HS45" s="813"/>
      <c r="HT45" s="813"/>
      <c r="HU45" s="813"/>
      <c r="HV45" s="813"/>
      <c r="HW45" s="813"/>
      <c r="HX45" s="813"/>
      <c r="HY45" s="813"/>
      <c r="HZ45" s="835"/>
      <c r="IA45" s="813"/>
      <c r="IB45" s="813"/>
      <c r="IC45" s="813"/>
      <c r="ID45" s="813"/>
      <c r="IE45" s="813"/>
      <c r="IF45" s="813"/>
      <c r="IG45" s="813"/>
      <c r="IH45" s="813"/>
      <c r="II45" s="813"/>
      <c r="IJ45" s="813"/>
      <c r="IK45" s="813"/>
      <c r="IL45" s="813"/>
      <c r="IM45" s="835"/>
      <c r="IN45" s="813"/>
      <c r="IO45" s="813"/>
      <c r="IP45" s="813"/>
      <c r="IQ45" s="813"/>
      <c r="IR45" s="813"/>
      <c r="IS45" s="813"/>
      <c r="IT45" s="813"/>
      <c r="IU45" s="813"/>
      <c r="IV45" s="813"/>
      <c r="IW45" s="813"/>
      <c r="IX45" s="813"/>
      <c r="IY45" s="813"/>
      <c r="IZ45" s="813"/>
      <c r="JA45" s="813"/>
      <c r="JB45" s="813"/>
      <c r="JC45" s="813"/>
      <c r="JD45" s="835"/>
      <c r="JE45" s="813"/>
      <c r="JF45" s="813"/>
      <c r="JG45" s="813"/>
      <c r="JH45" s="813"/>
      <c r="JI45" s="813"/>
      <c r="JJ45" s="813"/>
      <c r="JK45" s="813"/>
      <c r="JL45" s="813"/>
      <c r="JM45" s="813"/>
      <c r="JN45" s="813"/>
      <c r="JO45" s="813"/>
      <c r="JP45" s="813"/>
      <c r="JQ45" s="835"/>
      <c r="JR45" s="813"/>
    </row>
    <row r="46" spans="1:278" x14ac:dyDescent="0.3">
      <c r="A46" s="813"/>
      <c r="B46" s="813"/>
      <c r="C46" s="813"/>
      <c r="D46" s="813"/>
      <c r="E46" s="813"/>
      <c r="F46" s="813"/>
      <c r="G46" s="835"/>
      <c r="H46" s="813"/>
      <c r="I46" s="813"/>
      <c r="J46" s="813"/>
      <c r="K46" s="813"/>
      <c r="L46" s="813"/>
      <c r="M46" s="813"/>
      <c r="N46" s="813"/>
      <c r="O46" s="813"/>
      <c r="P46" s="813"/>
      <c r="Q46" s="813"/>
      <c r="R46" s="813"/>
      <c r="S46" s="835"/>
      <c r="T46" s="813"/>
      <c r="U46" s="813"/>
      <c r="V46" s="813"/>
      <c r="W46" s="813"/>
      <c r="X46" s="813"/>
      <c r="Y46" s="813"/>
      <c r="Z46" s="813"/>
      <c r="AA46" s="835"/>
      <c r="AB46" s="813"/>
      <c r="AC46" s="813"/>
      <c r="AD46" s="813"/>
      <c r="AE46" s="813"/>
      <c r="AF46" s="813"/>
      <c r="AG46" s="813"/>
      <c r="AH46" s="835"/>
      <c r="AI46" s="813"/>
      <c r="AJ46" s="813"/>
      <c r="AK46" s="813"/>
      <c r="AL46" s="813"/>
      <c r="AM46" s="813"/>
      <c r="AN46" s="835"/>
      <c r="AO46" s="813"/>
      <c r="AP46" s="813"/>
      <c r="AQ46" s="813"/>
      <c r="AR46" s="813"/>
      <c r="AS46" s="813"/>
      <c r="AT46" s="813"/>
      <c r="AU46" s="813"/>
      <c r="AV46" s="813"/>
      <c r="AW46" s="813"/>
      <c r="AX46" s="813"/>
      <c r="AY46" s="813"/>
      <c r="AZ46" s="813"/>
      <c r="BA46" s="813"/>
      <c r="BB46" s="835"/>
      <c r="BC46" s="813"/>
      <c r="BD46" s="813"/>
      <c r="BE46" s="813"/>
      <c r="BF46" s="813"/>
      <c r="BG46" s="813"/>
      <c r="BH46" s="813"/>
      <c r="BI46" s="835"/>
      <c r="BJ46" s="813"/>
      <c r="BK46" s="813"/>
      <c r="BL46" s="813"/>
      <c r="BT46" s="813"/>
      <c r="BU46" s="835"/>
      <c r="BV46" s="833"/>
      <c r="BW46" s="833"/>
      <c r="BX46" s="833"/>
      <c r="BY46" s="833"/>
      <c r="BZ46" s="833"/>
      <c r="CA46" s="833"/>
      <c r="CB46" s="833"/>
      <c r="CC46" s="833"/>
      <c r="CD46" s="833"/>
      <c r="CE46" s="813"/>
      <c r="CF46" s="835"/>
      <c r="CG46" s="813"/>
      <c r="CH46" s="813"/>
      <c r="CI46" s="834"/>
      <c r="CJ46" s="813"/>
      <c r="CK46" s="813"/>
      <c r="CL46" s="813"/>
      <c r="CM46" s="813"/>
      <c r="CN46" s="813"/>
      <c r="CO46" s="813"/>
      <c r="CP46" s="813"/>
      <c r="CQ46" s="813"/>
      <c r="CR46" s="813"/>
      <c r="CS46" s="835"/>
      <c r="CT46" s="813"/>
      <c r="CU46" s="813"/>
      <c r="CV46" s="813"/>
      <c r="CW46" s="813"/>
      <c r="CX46" s="813"/>
      <c r="CY46" s="813"/>
      <c r="CZ46" s="813"/>
      <c r="DA46" s="813"/>
      <c r="DC46" s="813"/>
      <c r="DD46" s="833"/>
      <c r="DE46" s="835"/>
      <c r="DF46" s="813"/>
      <c r="DG46" s="813"/>
      <c r="DH46" s="813"/>
      <c r="DI46" s="813"/>
      <c r="DJ46" s="813"/>
      <c r="DK46" s="813"/>
      <c r="DL46" s="813"/>
      <c r="DM46" s="813"/>
      <c r="DN46" s="813"/>
      <c r="DO46" s="813"/>
      <c r="DP46" s="813"/>
      <c r="DQ46" s="813"/>
      <c r="DR46" s="813"/>
      <c r="DS46" s="813"/>
      <c r="DT46" s="835"/>
      <c r="DU46" s="813"/>
      <c r="DV46" s="813"/>
      <c r="DW46" s="813"/>
      <c r="DX46" s="813"/>
      <c r="DY46" s="813"/>
      <c r="DZ46" s="813"/>
      <c r="EA46" s="813"/>
      <c r="EB46" s="813"/>
      <c r="EC46" s="835"/>
      <c r="ED46" s="813"/>
      <c r="EE46" s="813"/>
      <c r="EF46" s="813"/>
      <c r="EG46" s="813"/>
      <c r="EH46" s="813"/>
      <c r="EJ46" s="813"/>
      <c r="EK46" s="835"/>
      <c r="EL46" s="813"/>
      <c r="EM46" s="813"/>
      <c r="EN46" s="813"/>
      <c r="EO46" s="813"/>
      <c r="EP46" s="813"/>
      <c r="EQ46" s="813"/>
      <c r="ER46" s="813"/>
      <c r="ES46" s="813"/>
      <c r="ET46" s="813"/>
      <c r="EU46" s="813"/>
      <c r="EV46" s="813"/>
      <c r="EW46" s="813"/>
      <c r="EX46" s="813"/>
      <c r="EY46" s="813"/>
      <c r="EZ46" s="835"/>
      <c r="FA46" s="813"/>
      <c r="FB46" s="813"/>
      <c r="FC46" s="813"/>
      <c r="FD46" s="813"/>
      <c r="FE46" s="813"/>
      <c r="FF46" s="835"/>
      <c r="FG46" s="813"/>
      <c r="FH46" s="813"/>
      <c r="FI46" s="813"/>
      <c r="FJ46" s="813"/>
      <c r="FK46" s="813"/>
      <c r="FL46" s="813"/>
      <c r="FM46" s="813"/>
      <c r="FN46" s="813"/>
      <c r="FO46" s="835"/>
      <c r="FP46" s="813"/>
      <c r="GC46" s="813"/>
      <c r="GD46" s="835"/>
      <c r="GE46" s="813"/>
      <c r="GR46" s="813"/>
      <c r="GS46" s="835"/>
      <c r="GT46" s="813"/>
      <c r="GU46" s="813"/>
      <c r="GV46" s="813"/>
      <c r="GW46" s="813"/>
      <c r="GX46" s="813"/>
      <c r="GY46" s="813"/>
      <c r="GZ46" s="813"/>
      <c r="HA46" s="813"/>
      <c r="HB46" s="813"/>
      <c r="HC46" s="813"/>
      <c r="HD46" s="813"/>
      <c r="HE46" s="835"/>
      <c r="HF46" s="813"/>
      <c r="HG46" s="813"/>
      <c r="HH46" s="813"/>
      <c r="HI46" s="813"/>
      <c r="HJ46" s="813"/>
      <c r="HK46" s="813"/>
      <c r="HL46" s="813"/>
      <c r="HM46" s="813"/>
      <c r="HN46" s="835"/>
      <c r="HO46" s="813"/>
      <c r="HP46" s="813"/>
      <c r="HQ46" s="813"/>
      <c r="HR46" s="813"/>
      <c r="HS46" s="813"/>
      <c r="HT46" s="813"/>
      <c r="HU46" s="813"/>
      <c r="HV46" s="813"/>
      <c r="HW46" s="813"/>
      <c r="HX46" s="813"/>
      <c r="HY46" s="813"/>
      <c r="HZ46" s="835"/>
      <c r="IA46" s="813"/>
      <c r="IB46" s="813"/>
      <c r="IC46" s="813"/>
      <c r="ID46" s="813"/>
      <c r="IE46" s="813"/>
      <c r="IF46" s="813"/>
      <c r="IG46" s="813"/>
      <c r="IH46" s="813"/>
      <c r="II46" s="813"/>
      <c r="IJ46" s="813"/>
      <c r="IK46" s="813"/>
      <c r="IL46" s="813"/>
      <c r="IM46" s="835"/>
      <c r="IN46" s="813"/>
      <c r="IO46" s="813"/>
      <c r="IP46" s="813"/>
      <c r="IQ46" s="813"/>
      <c r="IR46" s="813"/>
      <c r="IS46" s="813"/>
      <c r="IT46" s="813"/>
      <c r="IU46" s="813"/>
      <c r="IV46" s="813"/>
      <c r="IW46" s="813"/>
      <c r="IX46" s="813"/>
      <c r="IY46" s="813"/>
      <c r="IZ46" s="813"/>
      <c r="JA46" s="813"/>
      <c r="JB46" s="813"/>
      <c r="JC46" s="813"/>
      <c r="JD46" s="835"/>
      <c r="JE46" s="813"/>
      <c r="JF46" s="813"/>
      <c r="JG46" s="813"/>
      <c r="JH46" s="813"/>
      <c r="JI46" s="813"/>
      <c r="JJ46" s="813"/>
      <c r="JK46" s="813"/>
      <c r="JL46" s="813"/>
      <c r="JM46" s="813"/>
      <c r="JN46" s="813"/>
      <c r="JO46" s="813"/>
      <c r="JP46" s="813"/>
      <c r="JQ46" s="835"/>
      <c r="JR46" s="813"/>
    </row>
  </sheetData>
  <mergeCells count="26">
    <mergeCell ref="JF1:JN1"/>
    <mergeCell ref="DX30:EA31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  <mergeCell ref="BD1:BG1"/>
    <mergeCell ref="BK1:BS1"/>
    <mergeCell ref="BW1:CD1"/>
    <mergeCell ref="CH1:CQ1"/>
    <mergeCell ref="CU1:DC1"/>
    <mergeCell ref="DG1:DR1"/>
    <mergeCell ref="A1:E1"/>
    <mergeCell ref="I1:Q1"/>
    <mergeCell ref="U1:Y1"/>
    <mergeCell ref="AC1:AF1"/>
    <mergeCell ref="AJ1:AL1"/>
    <mergeCell ref="AP1:AZ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499984740745262"/>
  </sheetPr>
  <dimension ref="A1:NJ51"/>
  <sheetViews>
    <sheetView zoomScaleNormal="100" workbookViewId="0">
      <selection sqref="A1:R1"/>
    </sheetView>
  </sheetViews>
  <sheetFormatPr defaultColWidth="9" defaultRowHeight="16.5" x14ac:dyDescent="0.3"/>
  <cols>
    <col min="1" max="1" width="1.125" style="1" customWidth="1"/>
    <col min="2" max="2" width="3.625" style="1" customWidth="1"/>
    <col min="3" max="4" width="2.125" style="1" customWidth="1"/>
    <col min="5" max="5" width="29" style="1" customWidth="1"/>
    <col min="6" max="6" width="16.625" style="1" customWidth="1"/>
    <col min="7" max="7" width="10.625" style="1" customWidth="1"/>
    <col min="8" max="8" width="15.625" style="1" customWidth="1"/>
    <col min="9" max="9" width="10.5" style="1" customWidth="1"/>
    <col min="10" max="11" width="15.125" style="1" customWidth="1"/>
    <col min="12" max="12" width="10.125" style="1" customWidth="1"/>
    <col min="13" max="13" width="14.625" style="1" customWidth="1"/>
    <col min="14" max="14" width="15.625" style="1" customWidth="1"/>
    <col min="15" max="15" width="10.5" style="1" customWidth="1"/>
    <col min="16" max="16" width="16.25" style="1" customWidth="1"/>
    <col min="17" max="17" width="16.375" style="1" bestFit="1" customWidth="1"/>
    <col min="18" max="18" width="15.125" style="1" customWidth="1"/>
    <col min="19" max="19" width="6.125" style="1" customWidth="1"/>
    <col min="20" max="20" width="6.125" style="2" customWidth="1"/>
    <col min="21" max="21" width="6.125" style="1" customWidth="1"/>
    <col min="22" max="22" width="4" style="1" customWidth="1"/>
    <col min="23" max="23" width="54.125" style="1" customWidth="1"/>
    <col min="24" max="27" width="13" style="1" customWidth="1"/>
    <col min="28" max="28" width="2.625" style="1" customWidth="1"/>
    <col min="29" max="29" width="5.5" style="2" customWidth="1"/>
    <col min="30" max="30" width="5.5" style="1" customWidth="1"/>
    <col min="31" max="31" width="4" style="1" customWidth="1"/>
    <col min="32" max="32" width="23.625" style="1" customWidth="1"/>
    <col min="33" max="35" width="17.625" style="1" customWidth="1"/>
    <col min="36" max="36" width="6.125" style="1" customWidth="1"/>
    <col min="37" max="37" width="3.5" style="2" customWidth="1"/>
    <col min="38" max="38" width="2.125" style="1" customWidth="1"/>
    <col min="39" max="39" width="3.625" style="1" customWidth="1"/>
    <col min="40" max="41" width="2.125" style="1" customWidth="1"/>
    <col min="42" max="42" width="28.625" style="1" customWidth="1"/>
    <col min="43" max="43" width="6.625" style="1" customWidth="1"/>
    <col min="44" max="73" width="0" style="1" hidden="1" customWidth="1"/>
    <col min="74" max="75" width="14.5" style="1" customWidth="1"/>
    <col min="76" max="76" width="0" style="1" hidden="1" customWidth="1"/>
    <col min="77" max="77" width="16.125" style="1" customWidth="1"/>
    <col min="78" max="78" width="14.5" style="1" customWidth="1"/>
    <col min="79" max="79" width="0" style="1" hidden="1" customWidth="1"/>
    <col min="80" max="81" width="14.5" style="1" customWidth="1"/>
    <col min="82" max="82" width="9" style="1"/>
    <col min="83" max="83" width="2.625" style="2" customWidth="1"/>
    <col min="84" max="84" width="2.625" style="1" customWidth="1"/>
    <col min="85" max="85" width="4.125" style="1" customWidth="1"/>
    <col min="86" max="86" width="15" style="1" customWidth="1"/>
    <col min="87" max="87" width="13.625" style="1" customWidth="1"/>
    <col min="88" max="88" width="14.375" style="1" bestFit="1" customWidth="1"/>
    <col min="89" max="89" width="13.625" style="1" customWidth="1"/>
    <col min="90" max="90" width="14.375" style="1" bestFit="1" customWidth="1"/>
    <col min="91" max="91" width="13.625" style="1" customWidth="1"/>
    <col min="92" max="92" width="14.75" style="1" bestFit="1" customWidth="1"/>
    <col min="93" max="93" width="13.625" style="1" customWidth="1"/>
    <col min="94" max="94" width="15.125" style="1" bestFit="1" customWidth="1"/>
    <col min="95" max="95" width="2.625" style="1" customWidth="1"/>
    <col min="96" max="96" width="2.625" style="2" customWidth="1"/>
    <col min="97" max="97" width="2.625" style="1" customWidth="1"/>
    <col min="98" max="98" width="4.625" style="1" customWidth="1"/>
    <col min="99" max="99" width="15" style="1" customWidth="1"/>
    <col min="100" max="103" width="14.5" style="1" customWidth="1"/>
    <col min="104" max="104" width="16.625" style="1" customWidth="1"/>
    <col min="105" max="105" width="2.625" style="1" customWidth="1"/>
    <col min="106" max="106" width="2.625" style="2" customWidth="1"/>
    <col min="107" max="107" width="2.625" style="1" customWidth="1"/>
    <col min="108" max="108" width="4.625" style="1" customWidth="1"/>
    <col min="109" max="109" width="13.625" style="1" customWidth="1"/>
    <col min="110" max="113" width="15.625" style="1" customWidth="1"/>
    <col min="114" max="114" width="2.625" style="1" customWidth="1"/>
    <col min="115" max="115" width="2.625" style="2" customWidth="1"/>
    <col min="116" max="116" width="2.125" style="1" customWidth="1"/>
    <col min="117" max="117" width="4.625" style="1" customWidth="1"/>
    <col min="118" max="118" width="30.5" style="1" customWidth="1"/>
    <col min="119" max="119" width="13.625" style="1" customWidth="1"/>
    <col min="120" max="120" width="14.5" style="1" customWidth="1"/>
    <col min="121" max="121" width="14.375" style="1" bestFit="1" customWidth="1"/>
    <col min="122" max="122" width="15.125" style="1" bestFit="1" customWidth="1"/>
    <col min="123" max="125" width="13.625" style="1" customWidth="1"/>
    <col min="126" max="126" width="14.75" style="1" bestFit="1" customWidth="1"/>
    <col min="127" max="127" width="2.625" style="1" customWidth="1"/>
    <col min="128" max="128" width="2.625" style="2" customWidth="1"/>
    <col min="129" max="129" width="2.625" style="1" customWidth="1"/>
    <col min="130" max="130" width="4.625" style="1" customWidth="1"/>
    <col min="131" max="131" width="15.125" style="1" customWidth="1"/>
    <col min="132" max="139" width="13.625" style="1" customWidth="1"/>
    <col min="140" max="140" width="2.625" style="1" customWidth="1"/>
    <col min="141" max="141" width="2.625" style="2" customWidth="1"/>
    <col min="142" max="142" width="2.625" style="1" customWidth="1"/>
    <col min="143" max="143" width="4" style="1" customWidth="1"/>
    <col min="144" max="144" width="14.5" style="1" customWidth="1"/>
    <col min="145" max="146" width="11.75" style="1" bestFit="1" customWidth="1"/>
    <col min="147" max="148" width="13.375" style="1" bestFit="1" customWidth="1"/>
    <col min="149" max="150" width="11.75" style="1" bestFit="1" customWidth="1"/>
    <col min="151" max="151" width="13.375" style="1" bestFit="1" customWidth="1"/>
    <col min="152" max="152" width="13.75" style="1" bestFit="1" customWidth="1"/>
    <col min="153" max="155" width="14.625" style="1" customWidth="1"/>
    <col min="156" max="156" width="2.625" style="1" customWidth="1"/>
    <col min="157" max="157" width="2.625" style="2" customWidth="1"/>
    <col min="158" max="158" width="2.625" style="1" customWidth="1"/>
    <col min="159" max="159" width="4.625" style="1" customWidth="1"/>
    <col min="160" max="160" width="1.125" style="1" customWidth="1"/>
    <col min="161" max="161" width="33.5" style="1" customWidth="1"/>
    <col min="162" max="162" width="12.625" style="1" customWidth="1"/>
    <col min="163" max="164" width="13.75" style="1" bestFit="1" customWidth="1"/>
    <col min="165" max="165" width="14.75" style="1" bestFit="1" customWidth="1"/>
    <col min="166" max="166" width="13.375" style="1" bestFit="1" customWidth="1"/>
    <col min="167" max="169" width="13.75" style="1" bestFit="1" customWidth="1"/>
    <col min="170" max="170" width="18.75" style="1" customWidth="1"/>
    <col min="171" max="171" width="2.625" style="1" customWidth="1"/>
    <col min="172" max="172" width="2.625" style="2" customWidth="1"/>
    <col min="173" max="173" width="2.625" style="1" customWidth="1"/>
    <col min="174" max="174" width="9.125" style="1" customWidth="1"/>
    <col min="175" max="175" width="30" style="1" bestFit="1" customWidth="1"/>
    <col min="176" max="176" width="11.75" style="1" bestFit="1" customWidth="1"/>
    <col min="177" max="177" width="13" style="1" bestFit="1" customWidth="1"/>
    <col min="178" max="178" width="13.375" style="1" bestFit="1" customWidth="1"/>
    <col min="179" max="179" width="13.75" style="1" bestFit="1" customWidth="1"/>
    <col min="180" max="180" width="9.625" style="1" bestFit="1" customWidth="1"/>
    <col min="181" max="181" width="11.5" style="1" bestFit="1" customWidth="1"/>
    <col min="182" max="182" width="12.25" style="1" bestFit="1" customWidth="1"/>
    <col min="183" max="183" width="12.5" style="1" bestFit="1" customWidth="1"/>
    <col min="184" max="184" width="2.625" style="1" customWidth="1"/>
    <col min="185" max="185" width="2.625" style="2" customWidth="1"/>
    <col min="186" max="186" width="2.625" style="1" customWidth="1"/>
    <col min="187" max="187" width="9.125" style="1" customWidth="1"/>
    <col min="188" max="188" width="30" style="1" bestFit="1" customWidth="1"/>
    <col min="189" max="196" width="11.25" style="1" customWidth="1"/>
    <col min="197" max="197" width="2.625" style="1" customWidth="1"/>
    <col min="198" max="198" width="2.625" style="2" customWidth="1"/>
    <col min="199" max="199" width="2.625" style="1" customWidth="1"/>
    <col min="200" max="200" width="9.125" style="1" customWidth="1"/>
    <col min="201" max="201" width="24.25" style="1" customWidth="1"/>
    <col min="202" max="202" width="11.75" style="1" bestFit="1" customWidth="1"/>
    <col min="203" max="203" width="12.625" style="1" bestFit="1" customWidth="1"/>
    <col min="204" max="204" width="13.75" style="1" bestFit="1" customWidth="1"/>
    <col min="205" max="205" width="13.375" style="1" bestFit="1" customWidth="1"/>
    <col min="206" max="206" width="11" style="1" bestFit="1" customWidth="1"/>
    <col min="207" max="207" width="10.5" style="1" bestFit="1" customWidth="1"/>
    <col min="208" max="208" width="11.75" style="1" bestFit="1" customWidth="1"/>
    <col min="209" max="209" width="11.625" style="1" bestFit="1" customWidth="1"/>
    <col min="210" max="210" width="2.625" style="1" customWidth="1"/>
    <col min="211" max="211" width="2.75" style="2" customWidth="1"/>
    <col min="212" max="212" width="2.625" style="1" customWidth="1"/>
    <col min="213" max="213" width="4.625" style="1" customWidth="1"/>
    <col min="214" max="214" width="14.625" style="1" customWidth="1"/>
    <col min="215" max="222" width="15.125" style="1" customWidth="1"/>
    <col min="223" max="223" width="2.625" style="1" customWidth="1"/>
    <col min="224" max="224" width="2.625" style="2" customWidth="1"/>
    <col min="225" max="225" width="2.625" style="1" customWidth="1"/>
    <col min="226" max="226" width="2.5" style="1" customWidth="1"/>
    <col min="227" max="227" width="5" style="1" customWidth="1"/>
    <col min="228" max="228" width="8.625" style="1" customWidth="1"/>
    <col min="229" max="229" width="9.625" style="1" customWidth="1"/>
    <col min="230" max="230" width="8.625" style="1" customWidth="1"/>
    <col min="231" max="231" width="21.5" style="1" bestFit="1" customWidth="1"/>
    <col min="232" max="232" width="20.125" style="1" customWidth="1"/>
    <col min="233" max="233" width="7" style="1" customWidth="1"/>
    <col min="234" max="234" width="8.875" style="1" customWidth="1"/>
    <col min="235" max="235" width="9.5" style="1" customWidth="1"/>
    <col min="236" max="236" width="9.625" style="1" customWidth="1"/>
    <col min="237" max="237" width="9.5" style="1" customWidth="1"/>
    <col min="238" max="238" width="3.625" style="1" customWidth="1"/>
    <col min="239" max="239" width="3.625" style="2" customWidth="1"/>
    <col min="240" max="240" width="3.625" style="1" customWidth="1"/>
    <col min="241" max="241" width="4.625" style="1" customWidth="1"/>
    <col min="242" max="242" width="8.375" style="1" customWidth="1"/>
    <col min="243" max="243" width="8.625" style="1" customWidth="1"/>
    <col min="244" max="244" width="12" style="1" bestFit="1" customWidth="1"/>
    <col min="245" max="245" width="12.25" style="1" bestFit="1" customWidth="1"/>
    <col min="246" max="246" width="15.625" style="1" bestFit="1" customWidth="1"/>
    <col min="247" max="248" width="16" style="1" bestFit="1" customWidth="1"/>
    <col min="249" max="249" width="15.25" style="1" bestFit="1" customWidth="1"/>
    <col min="250" max="250" width="16" style="1" bestFit="1" customWidth="1"/>
    <col min="251" max="251" width="15.25" style="1" customWidth="1"/>
    <col min="252" max="252" width="3.625" style="1" customWidth="1"/>
    <col min="253" max="253" width="3.625" style="2" customWidth="1"/>
    <col min="254" max="254" width="3.625" style="1" customWidth="1"/>
    <col min="255" max="255" width="4.625" style="1" customWidth="1"/>
    <col min="256" max="256" width="14.125" style="1" customWidth="1"/>
    <col min="257" max="257" width="7.5" style="1" customWidth="1"/>
    <col min="258" max="258" width="9" style="1"/>
    <col min="259" max="259" width="15.125" style="1" bestFit="1" customWidth="1"/>
    <col min="260" max="260" width="14.75" style="1" bestFit="1" customWidth="1"/>
    <col min="261" max="261" width="13" style="1" bestFit="1" customWidth="1"/>
    <col min="262" max="262" width="13.375" style="1" bestFit="1" customWidth="1"/>
    <col min="263" max="263" width="14.75" style="1" bestFit="1" customWidth="1"/>
    <col min="264" max="264" width="13.875" style="1" bestFit="1" customWidth="1"/>
    <col min="265" max="266" width="14.75" style="1" bestFit="1" customWidth="1"/>
    <col min="267" max="267" width="13.375" style="1" bestFit="1" customWidth="1"/>
    <col min="268" max="268" width="13.75" style="1" bestFit="1" customWidth="1"/>
    <col min="269" max="269" width="13" style="1" bestFit="1" customWidth="1"/>
    <col min="270" max="270" width="12.875" style="1" bestFit="1" customWidth="1"/>
    <col min="271" max="271" width="13.375" style="1" bestFit="1" customWidth="1"/>
    <col min="272" max="272" width="13.75" style="1" bestFit="1" customWidth="1"/>
    <col min="273" max="273" width="13.375" style="1" bestFit="1" customWidth="1"/>
    <col min="274" max="274" width="14.375" style="1" bestFit="1" customWidth="1"/>
    <col min="275" max="275" width="14.75" style="1" bestFit="1" customWidth="1"/>
    <col min="276" max="276" width="15.125" style="1" bestFit="1" customWidth="1"/>
    <col min="277" max="277" width="12.125" style="1" customWidth="1"/>
    <col min="278" max="278" width="3" style="1" customWidth="1"/>
    <col min="279" max="279" width="3" style="2" customWidth="1"/>
    <col min="280" max="280" width="2.125" style="1" customWidth="1"/>
    <col min="281" max="281" width="5.625" style="1" customWidth="1"/>
    <col min="282" max="282" width="8.625" style="1" customWidth="1"/>
    <col min="283" max="283" width="8.375" style="1" customWidth="1"/>
    <col min="284" max="284" width="8.625" style="1" customWidth="1"/>
    <col min="285" max="286" width="14.625" style="1" customWidth="1"/>
    <col min="287" max="287" width="7.625" style="1" customWidth="1"/>
    <col min="288" max="288" width="8.625" style="1" customWidth="1"/>
    <col min="289" max="289" width="8.125" style="1" customWidth="1"/>
    <col min="290" max="290" width="9.125" style="1" customWidth="1"/>
    <col min="291" max="291" width="3.625" style="1" customWidth="1"/>
    <col min="292" max="292" width="3.625" style="2" customWidth="1"/>
    <col min="293" max="293" width="3.625" style="1" customWidth="1"/>
    <col min="294" max="294" width="4.5" style="1" customWidth="1"/>
    <col min="295" max="295" width="11" style="1" customWidth="1"/>
    <col min="296" max="296" width="10.625" style="1" customWidth="1"/>
    <col min="297" max="297" width="11.5" style="1" customWidth="1"/>
    <col min="298" max="298" width="13.125" style="1" customWidth="1"/>
    <col min="299" max="299" width="11.5" style="1" customWidth="1"/>
    <col min="300" max="300" width="16" style="1" bestFit="1" customWidth="1"/>
    <col min="301" max="301" width="16.375" style="1" bestFit="1" customWidth="1"/>
    <col min="302" max="303" width="15.25" style="1" bestFit="1" customWidth="1"/>
    <col min="304" max="305" width="13.625" style="1" customWidth="1"/>
    <col min="306" max="306" width="15.625" style="1" bestFit="1" customWidth="1"/>
    <col min="307" max="307" width="15" style="1" bestFit="1" customWidth="1"/>
    <col min="308" max="308" width="3.625" style="1" customWidth="1"/>
    <col min="309" max="309" width="3.625" style="2" customWidth="1"/>
    <col min="310" max="310" width="3.625" style="1" customWidth="1"/>
    <col min="311" max="311" width="4.5" style="1" customWidth="1"/>
    <col min="312" max="312" width="12.625" style="1" customWidth="1"/>
    <col min="313" max="313" width="8.625" style="1" customWidth="1"/>
    <col min="314" max="314" width="9" style="1"/>
    <col min="315" max="315" width="13.875" style="1" bestFit="1" customWidth="1"/>
    <col min="316" max="316" width="14.75" style="1" bestFit="1" customWidth="1"/>
    <col min="317" max="319" width="13.125" style="1" customWidth="1"/>
    <col min="320" max="320" width="15.125" style="1" bestFit="1" customWidth="1"/>
    <col min="321" max="321" width="13.125" style="1" customWidth="1"/>
    <col min="322" max="322" width="15.125" style="1" bestFit="1" customWidth="1"/>
    <col min="323" max="327" width="13.125" style="1" customWidth="1"/>
    <col min="328" max="328" width="14.25" style="1" bestFit="1" customWidth="1"/>
    <col min="329" max="330" width="13.125" style="1" customWidth="1"/>
    <col min="331" max="331" width="15.625" style="1" customWidth="1"/>
    <col min="332" max="332" width="15.625" style="1" bestFit="1" customWidth="1"/>
    <col min="333" max="333" width="6.125" style="1" customWidth="1"/>
    <col min="334" max="334" width="2.125" style="2" customWidth="1"/>
    <col min="335" max="336" width="6" style="1" customWidth="1"/>
    <col min="337" max="337" width="8.625" style="1" customWidth="1"/>
    <col min="338" max="338" width="16.375" style="1" customWidth="1"/>
    <col min="339" max="339" width="16.125" style="1" customWidth="1"/>
    <col min="340" max="340" width="15.875" style="1" customWidth="1"/>
    <col min="341" max="341" width="15.125" style="1" bestFit="1" customWidth="1"/>
    <col min="342" max="342" width="15.125" style="1" customWidth="1"/>
    <col min="343" max="343" width="15.625" style="1" bestFit="1" customWidth="1"/>
    <col min="344" max="344" width="14.75" style="1" bestFit="1" customWidth="1"/>
    <col min="345" max="345" width="13.125" style="1" customWidth="1"/>
    <col min="346" max="346" width="15.125" style="1" bestFit="1" customWidth="1"/>
    <col min="347" max="347" width="9" style="1"/>
    <col min="348" max="348" width="2.5" style="2" customWidth="1"/>
    <col min="349" max="349" width="2.5" style="1" customWidth="1"/>
    <col min="350" max="350" width="14.5" style="1" customWidth="1"/>
    <col min="351" max="351" width="29.625" style="1" bestFit="1" customWidth="1"/>
    <col min="352" max="352" width="14.5" style="1" customWidth="1"/>
    <col min="353" max="353" width="2.5" style="1" customWidth="1"/>
    <col min="354" max="354" width="2.5" style="2" customWidth="1"/>
    <col min="355" max="355" width="2.5" style="1" customWidth="1"/>
    <col min="356" max="356" width="3.625" style="1" customWidth="1"/>
    <col min="357" max="357" width="53.5" style="1" customWidth="1"/>
    <col min="358" max="358" width="16.25" style="1" bestFit="1" customWidth="1"/>
    <col min="359" max="359" width="13.125" style="1" bestFit="1" customWidth="1"/>
    <col min="360" max="360" width="0" style="1" hidden="1" customWidth="1"/>
    <col min="361" max="361" width="19.25" style="1" bestFit="1" customWidth="1"/>
    <col min="362" max="362" width="22.125" style="1" bestFit="1" customWidth="1"/>
    <col min="363" max="363" width="3.625" style="1" customWidth="1"/>
    <col min="364" max="364" width="2.5" style="2" customWidth="1"/>
    <col min="365" max="365" width="2.5" style="1" customWidth="1"/>
    <col min="366" max="366" width="4.125" style="1" bestFit="1" customWidth="1"/>
    <col min="367" max="367" width="53.125" style="1" bestFit="1" customWidth="1"/>
    <col min="368" max="368" width="19.375" style="1" customWidth="1"/>
    <col min="369" max="369" width="23.5" style="1" bestFit="1" customWidth="1"/>
    <col min="370" max="370" width="15.125" style="1" bestFit="1" customWidth="1"/>
    <col min="371" max="371" width="11.125" style="1" bestFit="1" customWidth="1"/>
    <col min="372" max="372" width="3.625" style="1" customWidth="1"/>
    <col min="373" max="373" width="2.5" style="2" customWidth="1"/>
    <col min="374" max="374" width="2.5" style="1" customWidth="1"/>
    <col min="375" max="16384" width="9" style="1"/>
  </cols>
  <sheetData>
    <row r="1" spans="1:374" x14ac:dyDescent="0.3">
      <c r="A1" s="856" t="s">
        <v>0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10"/>
      <c r="T1" s="11"/>
      <c r="U1" s="10"/>
      <c r="V1" s="10"/>
      <c r="W1" s="856" t="s">
        <v>1</v>
      </c>
      <c r="X1" s="856"/>
      <c r="Y1" s="856"/>
      <c r="Z1" s="856"/>
      <c r="AA1" s="856"/>
      <c r="AB1" s="12"/>
      <c r="AC1" s="11"/>
      <c r="AD1" s="10"/>
      <c r="AE1" s="856" t="s">
        <v>2</v>
      </c>
      <c r="AF1" s="856"/>
      <c r="AG1" s="856"/>
      <c r="AH1" s="856"/>
      <c r="AI1" s="856"/>
      <c r="AJ1" s="10"/>
      <c r="AK1" s="13"/>
      <c r="AL1" s="856" t="s">
        <v>3</v>
      </c>
      <c r="AM1" s="856"/>
      <c r="AN1" s="856"/>
      <c r="AO1" s="856"/>
      <c r="AP1" s="856"/>
      <c r="AQ1" s="856"/>
      <c r="AR1" s="856"/>
      <c r="AS1" s="856"/>
      <c r="AT1" s="856"/>
      <c r="AU1" s="856"/>
      <c r="AV1" s="856"/>
      <c r="AW1" s="856"/>
      <c r="AX1" s="856"/>
      <c r="AY1" s="856"/>
      <c r="AZ1" s="856"/>
      <c r="BA1" s="856"/>
      <c r="BB1" s="856"/>
      <c r="BC1" s="856"/>
      <c r="BD1" s="856"/>
      <c r="BE1" s="856"/>
      <c r="BF1" s="856"/>
      <c r="BG1" s="856"/>
      <c r="BH1" s="856"/>
      <c r="BI1" s="856"/>
      <c r="BJ1" s="856"/>
      <c r="BK1" s="856"/>
      <c r="BL1" s="856"/>
      <c r="BM1" s="856"/>
      <c r="BN1" s="856"/>
      <c r="BO1" s="856"/>
      <c r="BP1" s="856"/>
      <c r="BQ1" s="856"/>
      <c r="BR1" s="856"/>
      <c r="BS1" s="856"/>
      <c r="BT1" s="856"/>
      <c r="BU1" s="856"/>
      <c r="BV1" s="856"/>
      <c r="BW1" s="856"/>
      <c r="BX1" s="856"/>
      <c r="BY1" s="856"/>
      <c r="BZ1" s="856"/>
      <c r="CA1" s="856"/>
      <c r="CB1" s="856"/>
      <c r="CC1" s="856"/>
      <c r="CD1" s="10"/>
      <c r="CE1" s="11"/>
      <c r="CF1" s="856" t="s">
        <v>4</v>
      </c>
      <c r="CG1" s="856"/>
      <c r="CH1" s="856"/>
      <c r="CI1" s="856"/>
      <c r="CJ1" s="856"/>
      <c r="CK1" s="856"/>
      <c r="CL1" s="856"/>
      <c r="CM1" s="856"/>
      <c r="CN1" s="856"/>
      <c r="CO1" s="856"/>
      <c r="CP1" s="856"/>
      <c r="CQ1" s="856"/>
      <c r="CR1" s="14"/>
      <c r="CS1" s="856" t="s">
        <v>5</v>
      </c>
      <c r="CT1" s="856"/>
      <c r="CU1" s="856"/>
      <c r="CV1" s="856"/>
      <c r="CW1" s="856"/>
      <c r="CX1" s="856"/>
      <c r="CY1" s="856"/>
      <c r="CZ1" s="856"/>
      <c r="DA1" s="856"/>
      <c r="DB1" s="14"/>
      <c r="DC1" s="856" t="s">
        <v>6</v>
      </c>
      <c r="DD1" s="856"/>
      <c r="DE1" s="856"/>
      <c r="DF1" s="856"/>
      <c r="DG1" s="856"/>
      <c r="DH1" s="856"/>
      <c r="DI1" s="856"/>
      <c r="DJ1" s="856"/>
      <c r="DK1" s="13"/>
      <c r="DL1" s="856" t="s">
        <v>7</v>
      </c>
      <c r="DM1" s="856"/>
      <c r="DN1" s="856"/>
      <c r="DO1" s="856"/>
      <c r="DP1" s="856"/>
      <c r="DQ1" s="856"/>
      <c r="DR1" s="856"/>
      <c r="DS1" s="856"/>
      <c r="DT1" s="856"/>
      <c r="DU1" s="856"/>
      <c r="DV1" s="856"/>
      <c r="DW1" s="856"/>
      <c r="DX1" s="14"/>
      <c r="DY1" s="15"/>
      <c r="DZ1" s="856" t="s">
        <v>8</v>
      </c>
      <c r="EA1" s="856"/>
      <c r="EB1" s="856"/>
      <c r="EC1" s="856"/>
      <c r="ED1" s="856"/>
      <c r="EE1" s="856"/>
      <c r="EF1" s="856"/>
      <c r="EG1" s="856"/>
      <c r="EH1" s="856"/>
      <c r="EI1" s="856"/>
      <c r="EJ1" s="10"/>
      <c r="EK1" s="14"/>
      <c r="EL1" s="10"/>
      <c r="EM1" s="856" t="s">
        <v>9</v>
      </c>
      <c r="EN1" s="856"/>
      <c r="EO1" s="856"/>
      <c r="EP1" s="856"/>
      <c r="EQ1" s="856"/>
      <c r="ER1" s="856"/>
      <c r="ES1" s="856"/>
      <c r="ET1" s="856"/>
      <c r="EU1" s="856"/>
      <c r="EV1" s="856"/>
      <c r="EW1" s="856"/>
      <c r="EX1" s="856"/>
      <c r="EY1" s="856"/>
      <c r="EZ1" s="10"/>
      <c r="FA1" s="14"/>
      <c r="FB1" s="856" t="s">
        <v>10</v>
      </c>
      <c r="FC1" s="856"/>
      <c r="FD1" s="856"/>
      <c r="FE1" s="856"/>
      <c r="FF1" s="856"/>
      <c r="FG1" s="856"/>
      <c r="FH1" s="856"/>
      <c r="FI1" s="856"/>
      <c r="FJ1" s="856"/>
      <c r="FK1" s="856"/>
      <c r="FL1" s="856"/>
      <c r="FM1" s="856"/>
      <c r="FN1" s="856"/>
      <c r="FO1" s="856"/>
      <c r="FP1" s="14"/>
      <c r="FQ1" s="856" t="s">
        <v>11</v>
      </c>
      <c r="FR1" s="856"/>
      <c r="FS1" s="856"/>
      <c r="FT1" s="856"/>
      <c r="FU1" s="856"/>
      <c r="FV1" s="856"/>
      <c r="FW1" s="856"/>
      <c r="FX1" s="856"/>
      <c r="FY1" s="856"/>
      <c r="FZ1" s="856"/>
      <c r="GA1" s="856"/>
      <c r="GB1" s="856"/>
      <c r="GC1" s="11"/>
      <c r="GD1" s="856" t="s">
        <v>12</v>
      </c>
      <c r="GE1" s="856"/>
      <c r="GF1" s="856"/>
      <c r="GG1" s="856"/>
      <c r="GH1" s="856"/>
      <c r="GI1" s="856"/>
      <c r="GJ1" s="856"/>
      <c r="GK1" s="856"/>
      <c r="GL1" s="856"/>
      <c r="GM1" s="856"/>
      <c r="GN1" s="856"/>
      <c r="GO1" s="856"/>
      <c r="GP1" s="11"/>
      <c r="GQ1" s="856" t="s">
        <v>13</v>
      </c>
      <c r="GR1" s="856"/>
      <c r="GS1" s="856"/>
      <c r="GT1" s="856"/>
      <c r="GU1" s="856"/>
      <c r="GV1" s="856"/>
      <c r="GW1" s="856"/>
      <c r="GX1" s="856"/>
      <c r="GY1" s="856"/>
      <c r="GZ1" s="856"/>
      <c r="HA1" s="856"/>
      <c r="HB1" s="856"/>
      <c r="HC1" s="11"/>
      <c r="HD1" s="856" t="s">
        <v>14</v>
      </c>
      <c r="HE1" s="856"/>
      <c r="HF1" s="856"/>
      <c r="HG1" s="856"/>
      <c r="HH1" s="856"/>
      <c r="HI1" s="856"/>
      <c r="HJ1" s="856"/>
      <c r="HK1" s="856"/>
      <c r="HL1" s="856"/>
      <c r="HM1" s="856"/>
      <c r="HN1" s="856"/>
      <c r="HO1" s="856"/>
      <c r="HP1" s="14"/>
      <c r="HQ1" s="15"/>
      <c r="HR1" s="857" t="s">
        <v>15</v>
      </c>
      <c r="HS1" s="857"/>
      <c r="HT1" s="857"/>
      <c r="HU1" s="857"/>
      <c r="HV1" s="857"/>
      <c r="HW1" s="857"/>
      <c r="HX1" s="857"/>
      <c r="HY1" s="857"/>
      <c r="HZ1" s="857"/>
      <c r="IA1" s="857"/>
      <c r="IB1" s="857"/>
      <c r="IC1" s="857"/>
      <c r="ID1" s="15"/>
      <c r="IE1" s="11"/>
      <c r="IF1" s="10"/>
      <c r="IG1" s="858" t="s">
        <v>16</v>
      </c>
      <c r="IH1" s="858"/>
      <c r="II1" s="858"/>
      <c r="IJ1" s="858"/>
      <c r="IK1" s="858"/>
      <c r="IL1" s="858"/>
      <c r="IM1" s="858"/>
      <c r="IN1" s="858"/>
      <c r="IO1" s="858"/>
      <c r="IP1" s="858"/>
      <c r="IQ1" s="858"/>
      <c r="IR1" s="10"/>
      <c r="IS1" s="11"/>
      <c r="IT1" s="10"/>
      <c r="IU1" s="856" t="s">
        <v>17</v>
      </c>
      <c r="IV1" s="856"/>
      <c r="IW1" s="856"/>
      <c r="IX1" s="856"/>
      <c r="IY1" s="856"/>
      <c r="IZ1" s="856"/>
      <c r="JA1" s="856"/>
      <c r="JB1" s="856"/>
      <c r="JC1" s="856"/>
      <c r="JD1" s="856"/>
      <c r="JE1" s="856"/>
      <c r="JF1" s="856"/>
      <c r="JG1" s="856"/>
      <c r="JH1" s="856"/>
      <c r="JI1" s="856"/>
      <c r="JJ1" s="856"/>
      <c r="JK1" s="856"/>
      <c r="JL1" s="856"/>
      <c r="JM1" s="856"/>
      <c r="JN1" s="856"/>
      <c r="JO1" s="856"/>
      <c r="JP1" s="856"/>
      <c r="JQ1" s="856"/>
      <c r="JR1" s="12"/>
      <c r="JS1" s="14"/>
      <c r="JT1" s="10"/>
      <c r="JU1" s="858" t="s">
        <v>18</v>
      </c>
      <c r="JV1" s="858"/>
      <c r="JW1" s="858"/>
      <c r="JX1" s="858"/>
      <c r="JY1" s="858"/>
      <c r="JZ1" s="858"/>
      <c r="KA1" s="858"/>
      <c r="KB1" s="858"/>
      <c r="KC1" s="858"/>
      <c r="KD1" s="858"/>
      <c r="KE1" s="10"/>
      <c r="KF1" s="11"/>
      <c r="KG1" s="10"/>
      <c r="KH1" s="858" t="s">
        <v>19</v>
      </c>
      <c r="KI1" s="858"/>
      <c r="KJ1" s="858"/>
      <c r="KK1" s="858"/>
      <c r="KL1" s="858"/>
      <c r="KM1" s="858"/>
      <c r="KN1" s="858"/>
      <c r="KO1" s="858"/>
      <c r="KP1" s="858"/>
      <c r="KQ1" s="858"/>
      <c r="KR1" s="858"/>
      <c r="KS1" s="858"/>
      <c r="KT1" s="858"/>
      <c r="KU1" s="858"/>
      <c r="KV1" s="10"/>
      <c r="KW1" s="11"/>
      <c r="KX1" s="10"/>
      <c r="KY1" s="858" t="s">
        <v>20</v>
      </c>
      <c r="KZ1" s="858"/>
      <c r="LA1" s="858"/>
      <c r="LB1" s="858"/>
      <c r="LC1" s="858"/>
      <c r="LD1" s="858"/>
      <c r="LE1" s="858"/>
      <c r="LF1" s="858"/>
      <c r="LG1" s="858"/>
      <c r="LH1" s="858"/>
      <c r="LI1" s="858"/>
      <c r="LJ1" s="858"/>
      <c r="LK1" s="858"/>
      <c r="LL1" s="858"/>
      <c r="LM1" s="858"/>
      <c r="LN1" s="858"/>
      <c r="LO1" s="858"/>
      <c r="LP1" s="858"/>
      <c r="LQ1" s="858"/>
      <c r="LR1" s="858"/>
      <c r="LS1" s="858"/>
      <c r="LT1" s="858"/>
      <c r="LU1" s="12"/>
      <c r="LV1" s="14"/>
      <c r="LW1" s="15"/>
      <c r="LX1" s="858" t="s">
        <v>21</v>
      </c>
      <c r="LY1" s="858"/>
      <c r="LZ1" s="858"/>
      <c r="MA1" s="858"/>
      <c r="MB1" s="858"/>
      <c r="MC1" s="858"/>
      <c r="MD1" s="858"/>
      <c r="ME1" s="858"/>
      <c r="MF1" s="858"/>
      <c r="MG1" s="858"/>
      <c r="MH1" s="858"/>
      <c r="MI1" s="16"/>
      <c r="MJ1" s="13"/>
      <c r="MK1" s="16"/>
      <c r="ML1" s="858" t="s">
        <v>22</v>
      </c>
      <c r="MM1" s="858"/>
      <c r="MN1" s="858"/>
      <c r="MO1" s="16"/>
      <c r="MP1" s="13"/>
      <c r="MQ1" s="16"/>
      <c r="MR1" s="878" t="s">
        <v>23</v>
      </c>
      <c r="MS1" s="878"/>
      <c r="MT1" s="878"/>
      <c r="MU1" s="878"/>
      <c r="MV1" s="878"/>
      <c r="MW1" s="878"/>
      <c r="MX1" s="878"/>
      <c r="MY1" s="16"/>
      <c r="MZ1" s="13"/>
      <c r="NA1" s="16"/>
      <c r="NB1" s="873" t="s">
        <v>24</v>
      </c>
      <c r="NC1" s="873"/>
      <c r="ND1" s="873"/>
      <c r="NE1" s="873"/>
      <c r="NF1" s="873"/>
      <c r="NG1" s="873"/>
      <c r="NH1" s="16"/>
      <c r="NI1" s="13"/>
      <c r="NJ1" s="16"/>
    </row>
    <row r="2" spans="1:374" x14ac:dyDescent="0.3">
      <c r="A2" s="18"/>
      <c r="B2" s="19"/>
      <c r="C2" s="20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21"/>
      <c r="R2" s="15"/>
      <c r="S2" s="15"/>
      <c r="T2" s="22"/>
      <c r="U2" s="15"/>
      <c r="V2" s="15"/>
      <c r="W2" s="15"/>
      <c r="X2" s="15"/>
      <c r="Y2" s="15"/>
      <c r="Z2" s="15"/>
      <c r="AA2" s="15"/>
      <c r="AB2" s="15"/>
      <c r="AC2" s="22"/>
      <c r="AD2" s="15"/>
      <c r="AE2" s="15"/>
      <c r="AF2" s="15"/>
      <c r="AG2" s="15"/>
      <c r="AH2" s="15"/>
      <c r="AI2" s="15"/>
      <c r="AJ2" s="21"/>
      <c r="AK2" s="22"/>
      <c r="AL2" s="12"/>
      <c r="AM2" s="15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2"/>
      <c r="BW2" s="12"/>
      <c r="BX2" s="12"/>
      <c r="BY2" s="12"/>
      <c r="BZ2" s="12"/>
      <c r="CA2" s="12"/>
      <c r="CB2" s="12"/>
      <c r="CC2" s="12"/>
      <c r="CD2" s="10"/>
      <c r="CE2" s="22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22"/>
      <c r="CS2" s="15"/>
      <c r="CT2" s="15"/>
      <c r="CU2" s="15"/>
      <c r="CV2" s="15"/>
      <c r="CW2" s="23"/>
      <c r="CX2" s="15"/>
      <c r="CY2" s="15"/>
      <c r="CZ2" s="15"/>
      <c r="DA2" s="15"/>
      <c r="DB2" s="22"/>
      <c r="DC2" s="15"/>
      <c r="DD2" s="15"/>
      <c r="DE2" s="15"/>
      <c r="DF2" s="15"/>
      <c r="DG2" s="23"/>
      <c r="DH2" s="15"/>
      <c r="DI2" s="15"/>
      <c r="DJ2" s="15"/>
      <c r="DK2" s="22"/>
      <c r="DL2" s="15"/>
      <c r="DM2" s="15"/>
      <c r="DN2" s="24"/>
      <c r="DO2" s="16"/>
      <c r="DP2" s="16"/>
      <c r="DQ2" s="16"/>
      <c r="DR2" s="16"/>
      <c r="DS2" s="15"/>
      <c r="DT2" s="15"/>
      <c r="DU2" s="15"/>
      <c r="DV2" s="15"/>
      <c r="DW2" s="15"/>
      <c r="DX2" s="22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25"/>
      <c r="EK2" s="26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25"/>
      <c r="FA2" s="26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2"/>
      <c r="FP2" s="22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2"/>
      <c r="GC2" s="14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2"/>
      <c r="GP2" s="14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2"/>
      <c r="HC2" s="14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22"/>
      <c r="HQ2" s="15"/>
      <c r="HR2" s="857"/>
      <c r="HS2" s="857"/>
      <c r="HT2" s="857"/>
      <c r="HU2" s="857"/>
      <c r="HV2" s="857"/>
      <c r="HW2" s="857"/>
      <c r="HX2" s="857"/>
      <c r="HY2" s="857"/>
      <c r="HZ2" s="857"/>
      <c r="IA2" s="857"/>
      <c r="IB2" s="857"/>
      <c r="IC2" s="857"/>
      <c r="ID2" s="12"/>
      <c r="IE2" s="22"/>
      <c r="IF2" s="15"/>
      <c r="IG2" s="858"/>
      <c r="IH2" s="858"/>
      <c r="II2" s="858"/>
      <c r="IJ2" s="858"/>
      <c r="IK2" s="858"/>
      <c r="IL2" s="858"/>
      <c r="IM2" s="858"/>
      <c r="IN2" s="858"/>
      <c r="IO2" s="858"/>
      <c r="IP2" s="858"/>
      <c r="IQ2" s="858"/>
      <c r="IR2" s="15"/>
      <c r="IS2" s="22"/>
      <c r="IT2" s="15"/>
      <c r="IU2" s="15"/>
      <c r="IV2" s="15"/>
      <c r="IW2" s="15"/>
      <c r="IX2" s="15"/>
      <c r="IY2" s="15"/>
      <c r="IZ2" s="15"/>
      <c r="JA2" s="15"/>
      <c r="JB2" s="27"/>
      <c r="JC2" s="15"/>
      <c r="JD2" s="27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22"/>
      <c r="JT2" s="28"/>
      <c r="JU2" s="877"/>
      <c r="JV2" s="877"/>
      <c r="JW2" s="877"/>
      <c r="JX2" s="877"/>
      <c r="JY2" s="877"/>
      <c r="JZ2" s="877"/>
      <c r="KA2" s="877"/>
      <c r="KB2" s="877"/>
      <c r="KC2" s="877"/>
      <c r="KD2" s="877"/>
      <c r="KE2" s="29"/>
      <c r="KF2" s="30"/>
      <c r="KG2" s="31"/>
      <c r="KH2" s="858"/>
      <c r="KI2" s="858"/>
      <c r="KJ2" s="858"/>
      <c r="KK2" s="858"/>
      <c r="KL2" s="858"/>
      <c r="KM2" s="858"/>
      <c r="KN2" s="858"/>
      <c r="KO2" s="858"/>
      <c r="KP2" s="858"/>
      <c r="KQ2" s="858"/>
      <c r="KR2" s="858"/>
      <c r="KS2" s="858"/>
      <c r="KT2" s="858"/>
      <c r="KU2" s="858"/>
      <c r="KV2" s="32"/>
      <c r="KW2" s="33"/>
      <c r="KX2" s="32"/>
      <c r="KY2" s="858"/>
      <c r="KZ2" s="858"/>
      <c r="LA2" s="858"/>
      <c r="LB2" s="858"/>
      <c r="LC2" s="858"/>
      <c r="LD2" s="858"/>
      <c r="LE2" s="858"/>
      <c r="LF2" s="858"/>
      <c r="LG2" s="858"/>
      <c r="LH2" s="858"/>
      <c r="LI2" s="858"/>
      <c r="LJ2" s="858"/>
      <c r="LK2" s="858"/>
      <c r="LL2" s="858"/>
      <c r="LM2" s="858"/>
      <c r="LN2" s="858"/>
      <c r="LO2" s="858"/>
      <c r="LP2" s="858"/>
      <c r="LQ2" s="858"/>
      <c r="LR2" s="858"/>
      <c r="LS2" s="858"/>
      <c r="LT2" s="858"/>
      <c r="LU2" s="34"/>
      <c r="LV2" s="35"/>
      <c r="LW2" s="36"/>
      <c r="LX2" s="858"/>
      <c r="LY2" s="858"/>
      <c r="LZ2" s="858"/>
      <c r="MA2" s="858"/>
      <c r="MB2" s="858"/>
      <c r="MC2" s="858"/>
      <c r="MD2" s="858"/>
      <c r="ME2" s="858"/>
      <c r="MF2" s="858"/>
      <c r="MG2" s="858"/>
      <c r="MH2" s="858"/>
      <c r="MI2" s="15"/>
      <c r="MJ2" s="11"/>
      <c r="MK2" s="10"/>
      <c r="ML2" s="858"/>
      <c r="MM2" s="858"/>
      <c r="MN2" s="858"/>
      <c r="MO2" s="10"/>
      <c r="MP2" s="11"/>
      <c r="MQ2" s="10"/>
      <c r="MR2" s="878"/>
      <c r="MS2" s="878"/>
      <c r="MT2" s="878"/>
      <c r="MU2" s="878"/>
      <c r="MV2" s="878"/>
      <c r="MW2" s="878"/>
      <c r="MX2" s="878"/>
      <c r="MY2" s="15"/>
      <c r="MZ2" s="11"/>
      <c r="NA2" s="10"/>
      <c r="NB2" s="873"/>
      <c r="NC2" s="873"/>
      <c r="ND2" s="873"/>
      <c r="NE2" s="873"/>
      <c r="NF2" s="873"/>
      <c r="NG2" s="873"/>
      <c r="NH2" s="15"/>
      <c r="NI2" s="11"/>
      <c r="NJ2" s="10"/>
    </row>
    <row r="3" spans="1:374" x14ac:dyDescent="0.3">
      <c r="A3" s="18"/>
      <c r="B3" s="37"/>
      <c r="C3" s="37"/>
      <c r="D3" s="37"/>
      <c r="E3" s="37"/>
      <c r="F3" s="874" t="s">
        <v>25</v>
      </c>
      <c r="G3" s="875"/>
      <c r="H3" s="874" t="s">
        <v>26</v>
      </c>
      <c r="I3" s="876"/>
      <c r="J3" s="875"/>
      <c r="K3" s="874" t="s">
        <v>27</v>
      </c>
      <c r="L3" s="876"/>
      <c r="M3" s="875"/>
      <c r="N3" s="874" t="s">
        <v>28</v>
      </c>
      <c r="O3" s="876"/>
      <c r="P3" s="875"/>
      <c r="Q3" s="874" t="s">
        <v>29</v>
      </c>
      <c r="R3" s="876"/>
      <c r="S3" s="38"/>
      <c r="T3" s="39"/>
      <c r="U3" s="40"/>
      <c r="V3" s="41"/>
      <c r="W3" s="41"/>
      <c r="X3" s="41"/>
      <c r="Y3" s="41"/>
      <c r="Z3" s="41"/>
      <c r="AA3" s="41"/>
      <c r="AB3" s="15"/>
      <c r="AC3" s="22"/>
      <c r="AD3" s="15"/>
      <c r="AE3" s="41"/>
      <c r="AF3" s="41"/>
      <c r="AG3" s="41"/>
      <c r="AH3" s="41"/>
      <c r="AI3" s="41"/>
      <c r="AJ3" s="42"/>
      <c r="AK3" s="22"/>
      <c r="AL3" s="15"/>
      <c r="AM3" s="43"/>
      <c r="AN3" s="44"/>
      <c r="AO3" s="45"/>
      <c r="AP3" s="44"/>
      <c r="AQ3" s="46"/>
      <c r="AR3" s="859" t="s">
        <v>30</v>
      </c>
      <c r="AS3" s="860"/>
      <c r="AT3" s="44"/>
      <c r="AU3" s="859" t="s">
        <v>31</v>
      </c>
      <c r="AV3" s="860"/>
      <c r="AW3" s="860"/>
      <c r="AX3" s="44"/>
      <c r="AY3" s="859" t="s">
        <v>32</v>
      </c>
      <c r="AZ3" s="860"/>
      <c r="BA3" s="860"/>
      <c r="BB3" s="44"/>
      <c r="BC3" s="859" t="s">
        <v>33</v>
      </c>
      <c r="BD3" s="860"/>
      <c r="BE3" s="860"/>
      <c r="BF3" s="44"/>
      <c r="BG3" s="859" t="s">
        <v>34</v>
      </c>
      <c r="BH3" s="860"/>
      <c r="BI3" s="860"/>
      <c r="BJ3" s="44"/>
      <c r="BK3" s="859" t="s">
        <v>35</v>
      </c>
      <c r="BL3" s="860"/>
      <c r="BM3" s="860"/>
      <c r="BN3" s="44"/>
      <c r="BO3" s="859" t="s">
        <v>36</v>
      </c>
      <c r="BP3" s="860"/>
      <c r="BQ3" s="860"/>
      <c r="BR3" s="44"/>
      <c r="BS3" s="859" t="s">
        <v>37</v>
      </c>
      <c r="BT3" s="860"/>
      <c r="BU3" s="860"/>
      <c r="BV3" s="860" t="s">
        <v>38</v>
      </c>
      <c r="BW3" s="860"/>
      <c r="BX3" s="860"/>
      <c r="BY3" s="859" t="s">
        <v>25</v>
      </c>
      <c r="BZ3" s="860"/>
      <c r="CA3" s="861"/>
      <c r="CB3" s="862" t="s">
        <v>39</v>
      </c>
      <c r="CC3" s="863"/>
      <c r="CD3" s="15"/>
      <c r="CE3" s="22"/>
      <c r="CF3" s="15"/>
      <c r="CG3" s="47"/>
      <c r="CH3" s="48"/>
      <c r="CI3" s="864" t="str">
        <f>F3</f>
        <v>2021 Fiscal Year As Accepted</v>
      </c>
      <c r="CJ3" s="865"/>
      <c r="CK3" s="865"/>
      <c r="CL3" s="866"/>
      <c r="CM3" s="864" t="str">
        <f>H3</f>
        <v>2021 Fiscal Year As Adjusted</v>
      </c>
      <c r="CN3" s="865"/>
      <c r="CO3" s="865"/>
      <c r="CP3" s="866"/>
      <c r="CQ3" s="21"/>
      <c r="CR3" s="22"/>
      <c r="CS3" s="15"/>
      <c r="CT3" s="44"/>
      <c r="CU3" s="49"/>
      <c r="CV3" s="864" t="str">
        <f>CI3</f>
        <v>2021 Fiscal Year As Accepted</v>
      </c>
      <c r="CW3" s="866"/>
      <c r="CX3" s="864" t="str">
        <f>CM3</f>
        <v>2021 Fiscal Year As Adjusted</v>
      </c>
      <c r="CY3" s="865"/>
      <c r="CZ3" s="866"/>
      <c r="DA3" s="15"/>
      <c r="DB3" s="22"/>
      <c r="DC3" s="15"/>
      <c r="DD3" s="50"/>
      <c r="DE3" s="51"/>
      <c r="DF3" s="864" t="str">
        <f>CV3</f>
        <v>2021 Fiscal Year As Accepted</v>
      </c>
      <c r="DG3" s="866"/>
      <c r="DH3" s="864" t="str">
        <f>CX3</f>
        <v>2021 Fiscal Year As Adjusted</v>
      </c>
      <c r="DI3" s="866"/>
      <c r="DJ3" s="15"/>
      <c r="DK3" s="22"/>
      <c r="DL3" s="15"/>
      <c r="DM3" s="44"/>
      <c r="DN3" s="52"/>
      <c r="DO3" s="860" t="str">
        <f>CV3</f>
        <v>2021 Fiscal Year As Accepted</v>
      </c>
      <c r="DP3" s="860"/>
      <c r="DQ3" s="860"/>
      <c r="DR3" s="860"/>
      <c r="DS3" s="859" t="str">
        <f>CX3</f>
        <v>2021 Fiscal Year As Adjusted</v>
      </c>
      <c r="DT3" s="860"/>
      <c r="DU3" s="860"/>
      <c r="DV3" s="861"/>
      <c r="DW3" s="15"/>
      <c r="DX3" s="53"/>
      <c r="DY3" s="15"/>
      <c r="DZ3" s="44"/>
      <c r="EA3" s="44"/>
      <c r="EB3" s="859" t="str">
        <f>DO3</f>
        <v>2021 Fiscal Year As Accepted</v>
      </c>
      <c r="EC3" s="860"/>
      <c r="ED3" s="860"/>
      <c r="EE3" s="861"/>
      <c r="EF3" s="859" t="str">
        <f>DS3</f>
        <v>2021 Fiscal Year As Adjusted</v>
      </c>
      <c r="EG3" s="860"/>
      <c r="EH3" s="860"/>
      <c r="EI3" s="861"/>
      <c r="EJ3" s="21"/>
      <c r="EK3" s="54"/>
      <c r="EL3" s="15"/>
      <c r="EM3" s="44"/>
      <c r="EN3" s="46"/>
      <c r="EO3" s="860" t="str">
        <f>EB3</f>
        <v>2021 Fiscal Year As Accepted</v>
      </c>
      <c r="EP3" s="860"/>
      <c r="EQ3" s="860"/>
      <c r="ER3" s="861"/>
      <c r="ES3" s="860" t="str">
        <f>EF3</f>
        <v>2021 Fiscal Year As Adjusted</v>
      </c>
      <c r="ET3" s="860"/>
      <c r="EU3" s="860"/>
      <c r="EV3" s="861"/>
      <c r="EW3" s="860" t="s">
        <v>40</v>
      </c>
      <c r="EX3" s="860"/>
      <c r="EY3" s="861"/>
      <c r="EZ3" s="21"/>
      <c r="FA3" s="54"/>
      <c r="FB3" s="15"/>
      <c r="FC3" s="44"/>
      <c r="FD3" s="44"/>
      <c r="FE3" s="44"/>
      <c r="FF3" s="869" t="str">
        <f>EB3</f>
        <v>2021 Fiscal Year As Accepted</v>
      </c>
      <c r="FG3" s="867"/>
      <c r="FH3" s="867"/>
      <c r="FI3" s="868"/>
      <c r="FJ3" s="869" t="str">
        <f>EF3</f>
        <v>2021 Fiscal Year As Adjusted</v>
      </c>
      <c r="FK3" s="867"/>
      <c r="FL3" s="867"/>
      <c r="FM3" s="867"/>
      <c r="FN3" s="868"/>
      <c r="FO3" s="12"/>
      <c r="FP3" s="14"/>
      <c r="FQ3" s="15"/>
      <c r="FR3" s="43"/>
      <c r="FS3" s="44"/>
      <c r="FT3" s="864" t="str">
        <f>FF3</f>
        <v>2021 Fiscal Year As Accepted</v>
      </c>
      <c r="FU3" s="865"/>
      <c r="FV3" s="865"/>
      <c r="FW3" s="866"/>
      <c r="FX3" s="864" t="str">
        <f>FJ3</f>
        <v>2021 Fiscal Year As Adjusted</v>
      </c>
      <c r="FY3" s="867"/>
      <c r="FZ3" s="867"/>
      <c r="GA3" s="868"/>
      <c r="GB3" s="21"/>
      <c r="GC3" s="55"/>
      <c r="GD3" s="15"/>
      <c r="GE3" s="43"/>
      <c r="GF3" s="44"/>
      <c r="GG3" s="864" t="str">
        <f>FT3</f>
        <v>2021 Fiscal Year As Accepted</v>
      </c>
      <c r="GH3" s="867"/>
      <c r="GI3" s="867"/>
      <c r="GJ3" s="868"/>
      <c r="GK3" s="864" t="str">
        <f>FX3</f>
        <v>2021 Fiscal Year As Adjusted</v>
      </c>
      <c r="GL3" s="865"/>
      <c r="GM3" s="865"/>
      <c r="GN3" s="865"/>
      <c r="GO3" s="21"/>
      <c r="GP3" s="55"/>
      <c r="GQ3" s="15"/>
      <c r="GR3" s="43"/>
      <c r="GS3" s="44"/>
      <c r="GT3" s="869" t="str">
        <f>FF3</f>
        <v>2021 Fiscal Year As Accepted</v>
      </c>
      <c r="GU3" s="867"/>
      <c r="GV3" s="867"/>
      <c r="GW3" s="868"/>
      <c r="GX3" s="864" t="str">
        <f>FJ3</f>
        <v>2021 Fiscal Year As Adjusted</v>
      </c>
      <c r="GY3" s="867"/>
      <c r="GZ3" s="867"/>
      <c r="HA3" s="868"/>
      <c r="HB3" s="21"/>
      <c r="HC3" s="55"/>
      <c r="HD3" s="15"/>
      <c r="HE3" s="44"/>
      <c r="HF3" s="44"/>
      <c r="HG3" s="870" t="str">
        <f>GT3</f>
        <v>2021 Fiscal Year As Accepted</v>
      </c>
      <c r="HH3" s="871"/>
      <c r="HI3" s="871"/>
      <c r="HJ3" s="872"/>
      <c r="HK3" s="870" t="str">
        <f>GX3</f>
        <v>2021 Fiscal Year As Adjusted</v>
      </c>
      <c r="HL3" s="871"/>
      <c r="HM3" s="871"/>
      <c r="HN3" s="872"/>
      <c r="HO3" s="15"/>
      <c r="HP3" s="22"/>
      <c r="HQ3" s="15"/>
      <c r="HR3" s="21"/>
      <c r="HS3" s="56"/>
      <c r="HT3" s="57"/>
      <c r="HU3" s="57"/>
      <c r="HV3" s="57"/>
      <c r="HW3" s="57"/>
      <c r="HX3" s="57"/>
      <c r="HY3" s="58"/>
      <c r="HZ3" s="57"/>
      <c r="IA3" s="57"/>
      <c r="IB3" s="57"/>
      <c r="IC3" s="57"/>
      <c r="ID3" s="59"/>
      <c r="IE3" s="22"/>
      <c r="IF3" s="59"/>
      <c r="IG3" s="60"/>
      <c r="IH3" s="61"/>
      <c r="II3" s="61"/>
      <c r="IJ3" s="862" t="s">
        <v>41</v>
      </c>
      <c r="IK3" s="879"/>
      <c r="IL3" s="862" t="s">
        <v>42</v>
      </c>
      <c r="IM3" s="879"/>
      <c r="IN3" s="862" t="s">
        <v>43</v>
      </c>
      <c r="IO3" s="879"/>
      <c r="IP3" s="862" t="s">
        <v>44</v>
      </c>
      <c r="IQ3" s="863"/>
      <c r="IR3" s="32"/>
      <c r="IS3" s="33"/>
      <c r="IT3" s="32"/>
      <c r="IU3" s="44"/>
      <c r="IV3" s="61"/>
      <c r="IW3" s="61"/>
      <c r="IX3" s="61"/>
      <c r="IY3" s="862" t="s">
        <v>45</v>
      </c>
      <c r="IZ3" s="879"/>
      <c r="JA3" s="862" t="s">
        <v>46</v>
      </c>
      <c r="JB3" s="879"/>
      <c r="JC3" s="862" t="s">
        <v>47</v>
      </c>
      <c r="JD3" s="879"/>
      <c r="JE3" s="862" t="s">
        <v>48</v>
      </c>
      <c r="JF3" s="879"/>
      <c r="JG3" s="862" t="s">
        <v>49</v>
      </c>
      <c r="JH3" s="879"/>
      <c r="JI3" s="862" t="s">
        <v>50</v>
      </c>
      <c r="JJ3" s="879"/>
      <c r="JK3" s="862" t="s">
        <v>51</v>
      </c>
      <c r="JL3" s="879"/>
      <c r="JM3" s="862" t="s">
        <v>52</v>
      </c>
      <c r="JN3" s="879"/>
      <c r="JO3" s="862" t="s">
        <v>53</v>
      </c>
      <c r="JP3" s="863"/>
      <c r="JQ3" s="863"/>
      <c r="JR3" s="59"/>
      <c r="JS3" s="62"/>
      <c r="JT3" s="28"/>
      <c r="JU3" s="63"/>
      <c r="JV3" s="64"/>
      <c r="JW3" s="64"/>
      <c r="JX3" s="64"/>
      <c r="JY3" s="64"/>
      <c r="JZ3" s="64"/>
      <c r="KA3" s="64"/>
      <c r="KB3" s="64"/>
      <c r="KC3" s="64"/>
      <c r="KD3" s="64"/>
      <c r="KE3" s="32"/>
      <c r="KF3" s="33"/>
      <c r="KG3" s="65"/>
      <c r="KH3" s="66"/>
      <c r="KI3" s="61"/>
      <c r="KJ3" s="61"/>
      <c r="KK3" s="67"/>
      <c r="KL3" s="862" t="s">
        <v>41</v>
      </c>
      <c r="KM3" s="879"/>
      <c r="KN3" s="862" t="s">
        <v>42</v>
      </c>
      <c r="KO3" s="879"/>
      <c r="KP3" s="862" t="s">
        <v>54</v>
      </c>
      <c r="KQ3" s="879"/>
      <c r="KR3" s="862" t="s">
        <v>55</v>
      </c>
      <c r="KS3" s="879"/>
      <c r="KT3" s="862" t="s">
        <v>44</v>
      </c>
      <c r="KU3" s="863"/>
      <c r="KV3" s="65"/>
      <c r="KW3" s="68"/>
      <c r="KX3" s="65"/>
      <c r="KY3" s="69"/>
      <c r="KZ3" s="61"/>
      <c r="LA3" s="61"/>
      <c r="LB3" s="61"/>
      <c r="LC3" s="862" t="s">
        <v>45</v>
      </c>
      <c r="LD3" s="879"/>
      <c r="LE3" s="862" t="s">
        <v>56</v>
      </c>
      <c r="LF3" s="879"/>
      <c r="LG3" s="862" t="s">
        <v>47</v>
      </c>
      <c r="LH3" s="879"/>
      <c r="LI3" s="862" t="s">
        <v>48</v>
      </c>
      <c r="LJ3" s="879"/>
      <c r="LK3" s="862" t="s">
        <v>49</v>
      </c>
      <c r="LL3" s="879"/>
      <c r="LM3" s="862" t="s">
        <v>50</v>
      </c>
      <c r="LN3" s="879"/>
      <c r="LO3" s="862" t="s">
        <v>51</v>
      </c>
      <c r="LP3" s="879"/>
      <c r="LQ3" s="862" t="s">
        <v>52</v>
      </c>
      <c r="LR3" s="879"/>
      <c r="LS3" s="862" t="s">
        <v>57</v>
      </c>
      <c r="LT3" s="863"/>
      <c r="LU3" s="28"/>
      <c r="LV3" s="70"/>
      <c r="LW3" s="15"/>
      <c r="LX3" s="44"/>
      <c r="LY3" s="71"/>
      <c r="LZ3" s="862" t="s">
        <v>44</v>
      </c>
      <c r="MA3" s="863"/>
      <c r="MB3" s="879"/>
      <c r="MC3" s="862" t="s">
        <v>58</v>
      </c>
      <c r="MD3" s="863"/>
      <c r="ME3" s="879"/>
      <c r="MF3" s="862" t="s">
        <v>59</v>
      </c>
      <c r="MG3" s="863"/>
      <c r="MH3" s="879"/>
      <c r="MI3" s="15"/>
      <c r="MJ3" s="14"/>
      <c r="MK3" s="12"/>
      <c r="ML3" s="72"/>
      <c r="MM3" s="72"/>
      <c r="MN3" s="72"/>
      <c r="MO3" s="12"/>
      <c r="MP3" s="14"/>
      <c r="MQ3" s="12"/>
      <c r="MR3" s="73"/>
      <c r="MS3" s="73"/>
      <c r="MT3" s="41"/>
      <c r="MU3" s="41"/>
      <c r="MV3" s="41"/>
      <c r="MW3" s="41"/>
      <c r="MX3" s="41"/>
      <c r="MY3" s="15"/>
      <c r="MZ3" s="14"/>
      <c r="NA3" s="12"/>
      <c r="NB3" s="73"/>
      <c r="NC3" s="41"/>
      <c r="ND3" s="41"/>
      <c r="NE3" s="41"/>
      <c r="NF3" s="41"/>
      <c r="NG3" s="41"/>
      <c r="NH3" s="15"/>
      <c r="NI3" s="14"/>
      <c r="NJ3" s="12"/>
    </row>
    <row r="4" spans="1:374" ht="82.5" x14ac:dyDescent="0.3">
      <c r="A4" s="74"/>
      <c r="B4" s="75"/>
      <c r="C4" s="76"/>
      <c r="D4" s="76"/>
      <c r="E4" s="76"/>
      <c r="F4" s="77" t="s">
        <v>60</v>
      </c>
      <c r="G4" s="78" t="s">
        <v>61</v>
      </c>
      <c r="H4" s="77" t="s">
        <v>60</v>
      </c>
      <c r="I4" s="79" t="s">
        <v>61</v>
      </c>
      <c r="J4" s="78" t="s">
        <v>62</v>
      </c>
      <c r="K4" s="77" t="s">
        <v>60</v>
      </c>
      <c r="L4" s="79" t="s">
        <v>61</v>
      </c>
      <c r="M4" s="78" t="s">
        <v>63</v>
      </c>
      <c r="N4" s="77" t="s">
        <v>60</v>
      </c>
      <c r="O4" s="79" t="s">
        <v>61</v>
      </c>
      <c r="P4" s="78" t="s">
        <v>64</v>
      </c>
      <c r="Q4" s="80" t="s">
        <v>65</v>
      </c>
      <c r="R4" s="79" t="s">
        <v>66</v>
      </c>
      <c r="S4" s="59"/>
      <c r="T4" s="81"/>
      <c r="U4" s="82"/>
      <c r="V4" s="83"/>
      <c r="W4" s="83"/>
      <c r="X4" s="84" t="s">
        <v>67</v>
      </c>
      <c r="Y4" s="84" t="s">
        <v>68</v>
      </c>
      <c r="Z4" s="84" t="s">
        <v>69</v>
      </c>
      <c r="AA4" s="84" t="s">
        <v>70</v>
      </c>
      <c r="AB4" s="85"/>
      <c r="AC4" s="86"/>
      <c r="AD4" s="74"/>
      <c r="AE4" s="76"/>
      <c r="AF4" s="76"/>
      <c r="AG4" s="75" t="str">
        <f>D14</f>
        <v>Direct Labour</v>
      </c>
      <c r="AH4" s="75" t="str">
        <f>D15</f>
        <v>Collector Labour</v>
      </c>
      <c r="AI4" s="75" t="str">
        <f>D16</f>
        <v>Overhead Labour</v>
      </c>
      <c r="AJ4" s="82"/>
      <c r="AK4" s="81"/>
      <c r="AL4" s="74"/>
      <c r="AM4" s="84"/>
      <c r="AN4" s="87"/>
      <c r="AO4" s="87"/>
      <c r="AP4" s="87"/>
      <c r="AQ4" s="87"/>
      <c r="AR4" s="88" t="s">
        <v>60</v>
      </c>
      <c r="AS4" s="89" t="s">
        <v>71</v>
      </c>
      <c r="AT4" s="84"/>
      <c r="AU4" s="88" t="s">
        <v>60</v>
      </c>
      <c r="AV4" s="89" t="s">
        <v>71</v>
      </c>
      <c r="AW4" s="89" t="s">
        <v>72</v>
      </c>
      <c r="AX4" s="84"/>
      <c r="AY4" s="88" t="s">
        <v>60</v>
      </c>
      <c r="AZ4" s="89" t="s">
        <v>71</v>
      </c>
      <c r="BA4" s="89" t="s">
        <v>72</v>
      </c>
      <c r="BB4" s="84"/>
      <c r="BC4" s="88" t="s">
        <v>60</v>
      </c>
      <c r="BD4" s="89" t="s">
        <v>71</v>
      </c>
      <c r="BE4" s="89" t="s">
        <v>72</v>
      </c>
      <c r="BF4" s="84"/>
      <c r="BG4" s="88" t="s">
        <v>60</v>
      </c>
      <c r="BH4" s="89" t="s">
        <v>71</v>
      </c>
      <c r="BI4" s="89" t="s">
        <v>72</v>
      </c>
      <c r="BJ4" s="84"/>
      <c r="BK4" s="88" t="s">
        <v>60</v>
      </c>
      <c r="BL4" s="89" t="s">
        <v>71</v>
      </c>
      <c r="BM4" s="89" t="s">
        <v>72</v>
      </c>
      <c r="BN4" s="84"/>
      <c r="BO4" s="88" t="s">
        <v>60</v>
      </c>
      <c r="BP4" s="89" t="s">
        <v>71</v>
      </c>
      <c r="BQ4" s="89" t="s">
        <v>72</v>
      </c>
      <c r="BR4" s="84"/>
      <c r="BS4" s="88" t="s">
        <v>60</v>
      </c>
      <c r="BT4" s="89" t="s">
        <v>71</v>
      </c>
      <c r="BU4" s="89" t="s">
        <v>73</v>
      </c>
      <c r="BV4" s="88" t="s">
        <v>60</v>
      </c>
      <c r="BW4" s="89" t="s">
        <v>71</v>
      </c>
      <c r="BX4" s="89" t="s">
        <v>73</v>
      </c>
      <c r="BY4" s="88" t="s">
        <v>60</v>
      </c>
      <c r="BZ4" s="89" t="s">
        <v>71</v>
      </c>
      <c r="CA4" s="89" t="s">
        <v>73</v>
      </c>
      <c r="CB4" s="90" t="s">
        <v>74</v>
      </c>
      <c r="CC4" s="89" t="s">
        <v>75</v>
      </c>
      <c r="CD4" s="74"/>
      <c r="CE4" s="86"/>
      <c r="CF4" s="74"/>
      <c r="CG4" s="91"/>
      <c r="CH4" s="92"/>
      <c r="CI4" s="93" t="s">
        <v>76</v>
      </c>
      <c r="CJ4" s="94" t="s">
        <v>77</v>
      </c>
      <c r="CK4" s="75" t="s">
        <v>78</v>
      </c>
      <c r="CL4" s="95" t="s">
        <v>70</v>
      </c>
      <c r="CM4" s="93" t="s">
        <v>76</v>
      </c>
      <c r="CN4" s="94" t="s">
        <v>77</v>
      </c>
      <c r="CO4" s="75" t="s">
        <v>78</v>
      </c>
      <c r="CP4" s="95" t="s">
        <v>70</v>
      </c>
      <c r="CQ4" s="96"/>
      <c r="CR4" s="86"/>
      <c r="CS4" s="74"/>
      <c r="CT4" s="75"/>
      <c r="CU4" s="94" t="s">
        <v>79</v>
      </c>
      <c r="CV4" s="93" t="s">
        <v>80</v>
      </c>
      <c r="CW4" s="97" t="s">
        <v>81</v>
      </c>
      <c r="CX4" s="93" t="s">
        <v>80</v>
      </c>
      <c r="CY4" s="98" t="s">
        <v>81</v>
      </c>
      <c r="CZ4" s="99" t="s">
        <v>82</v>
      </c>
      <c r="DA4" s="74"/>
      <c r="DB4" s="86"/>
      <c r="DC4" s="74"/>
      <c r="DD4" s="75"/>
      <c r="DE4" s="94" t="s">
        <v>79</v>
      </c>
      <c r="DF4" s="93" t="s">
        <v>80</v>
      </c>
      <c r="DG4" s="97" t="s">
        <v>81</v>
      </c>
      <c r="DH4" s="93" t="s">
        <v>80</v>
      </c>
      <c r="DI4" s="97" t="s">
        <v>81</v>
      </c>
      <c r="DJ4" s="74"/>
      <c r="DK4" s="86"/>
      <c r="DL4" s="74"/>
      <c r="DM4" s="75"/>
      <c r="DN4" s="100"/>
      <c r="DO4" s="75" t="s">
        <v>67</v>
      </c>
      <c r="DP4" s="75" t="s">
        <v>68</v>
      </c>
      <c r="DQ4" s="75" t="s">
        <v>69</v>
      </c>
      <c r="DR4" s="101" t="s">
        <v>70</v>
      </c>
      <c r="DS4" s="93" t="s">
        <v>67</v>
      </c>
      <c r="DT4" s="75" t="s">
        <v>68</v>
      </c>
      <c r="DU4" s="75" t="s">
        <v>69</v>
      </c>
      <c r="DV4" s="102" t="s">
        <v>70</v>
      </c>
      <c r="DW4" s="103"/>
      <c r="DX4" s="86"/>
      <c r="DY4" s="74"/>
      <c r="DZ4" s="76"/>
      <c r="EA4" s="76"/>
      <c r="EB4" s="104" t="s">
        <v>67</v>
      </c>
      <c r="EC4" s="105" t="s">
        <v>68</v>
      </c>
      <c r="ED4" s="105" t="s">
        <v>69</v>
      </c>
      <c r="EE4" s="106" t="s">
        <v>70</v>
      </c>
      <c r="EF4" s="104" t="s">
        <v>67</v>
      </c>
      <c r="EG4" s="105" t="s">
        <v>68</v>
      </c>
      <c r="EH4" s="105" t="s">
        <v>69</v>
      </c>
      <c r="EI4" s="106" t="s">
        <v>70</v>
      </c>
      <c r="EJ4" s="107"/>
      <c r="EK4" s="108"/>
      <c r="EL4" s="74"/>
      <c r="EM4" s="76"/>
      <c r="EN4" s="109"/>
      <c r="EO4" s="105" t="s">
        <v>67</v>
      </c>
      <c r="EP4" s="105" t="s">
        <v>68</v>
      </c>
      <c r="EQ4" s="105" t="s">
        <v>69</v>
      </c>
      <c r="ER4" s="106" t="s">
        <v>70</v>
      </c>
      <c r="ES4" s="105" t="s">
        <v>67</v>
      </c>
      <c r="ET4" s="105" t="s">
        <v>68</v>
      </c>
      <c r="EU4" s="105" t="s">
        <v>69</v>
      </c>
      <c r="EV4" s="106" t="s">
        <v>70</v>
      </c>
      <c r="EW4" s="110" t="s">
        <v>83</v>
      </c>
      <c r="EX4" s="110" t="s">
        <v>84</v>
      </c>
      <c r="EY4" s="111" t="s">
        <v>85</v>
      </c>
      <c r="EZ4" s="107"/>
      <c r="FA4" s="108"/>
      <c r="FB4" s="74"/>
      <c r="FC4" s="87"/>
      <c r="FD4" s="87"/>
      <c r="FE4" s="112"/>
      <c r="FF4" s="93" t="s">
        <v>67</v>
      </c>
      <c r="FG4" s="75" t="s">
        <v>68</v>
      </c>
      <c r="FH4" s="75" t="s">
        <v>69</v>
      </c>
      <c r="FI4" s="113" t="s">
        <v>70</v>
      </c>
      <c r="FJ4" s="93" t="str">
        <f>FF4</f>
        <v>Small</v>
      </c>
      <c r="FK4" s="75" t="s">
        <v>68</v>
      </c>
      <c r="FL4" s="75" t="str">
        <f>FH4</f>
        <v>Large</v>
      </c>
      <c r="FM4" s="75" t="s">
        <v>70</v>
      </c>
      <c r="FN4" s="95" t="s">
        <v>86</v>
      </c>
      <c r="FO4" s="114"/>
      <c r="FP4" s="115"/>
      <c r="FQ4" s="74"/>
      <c r="FR4" s="84"/>
      <c r="FS4" s="116"/>
      <c r="FT4" s="75" t="s">
        <v>67</v>
      </c>
      <c r="FU4" s="75" t="s">
        <v>68</v>
      </c>
      <c r="FV4" s="75" t="s">
        <v>69</v>
      </c>
      <c r="FW4" s="113" t="s">
        <v>87</v>
      </c>
      <c r="FX4" s="75" t="s">
        <v>67</v>
      </c>
      <c r="FY4" s="75" t="s">
        <v>68</v>
      </c>
      <c r="FZ4" s="75" t="s">
        <v>69</v>
      </c>
      <c r="GA4" s="113" t="s">
        <v>87</v>
      </c>
      <c r="GB4" s="117"/>
      <c r="GC4" s="118"/>
      <c r="GD4" s="74"/>
      <c r="GE4" s="84"/>
      <c r="GF4" s="116"/>
      <c r="GG4" s="75" t="s">
        <v>67</v>
      </c>
      <c r="GH4" s="75" t="s">
        <v>68</v>
      </c>
      <c r="GI4" s="75" t="s">
        <v>69</v>
      </c>
      <c r="GJ4" s="113" t="s">
        <v>87</v>
      </c>
      <c r="GK4" s="75" t="s">
        <v>67</v>
      </c>
      <c r="GL4" s="75" t="s">
        <v>68</v>
      </c>
      <c r="GM4" s="75" t="s">
        <v>69</v>
      </c>
      <c r="GN4" s="113" t="s">
        <v>87</v>
      </c>
      <c r="GO4" s="117"/>
      <c r="GP4" s="118"/>
      <c r="GQ4" s="74"/>
      <c r="GR4" s="84"/>
      <c r="GS4" s="116"/>
      <c r="GT4" s="75" t="s">
        <v>67</v>
      </c>
      <c r="GU4" s="75" t="s">
        <v>68</v>
      </c>
      <c r="GV4" s="75" t="s">
        <v>69</v>
      </c>
      <c r="GW4" s="113" t="s">
        <v>87</v>
      </c>
      <c r="GX4" s="93" t="s">
        <v>67</v>
      </c>
      <c r="GY4" s="75" t="s">
        <v>68</v>
      </c>
      <c r="GZ4" s="75" t="s">
        <v>69</v>
      </c>
      <c r="HA4" s="113" t="s">
        <v>87</v>
      </c>
      <c r="HB4" s="117"/>
      <c r="HC4" s="118"/>
      <c r="HD4" s="74"/>
      <c r="HE4" s="84"/>
      <c r="HF4" s="112"/>
      <c r="HG4" s="93" t="s">
        <v>67</v>
      </c>
      <c r="HH4" s="75" t="s">
        <v>68</v>
      </c>
      <c r="HI4" s="75" t="s">
        <v>69</v>
      </c>
      <c r="HJ4" s="113" t="s">
        <v>70</v>
      </c>
      <c r="HK4" s="93" t="s">
        <v>67</v>
      </c>
      <c r="HL4" s="75" t="s">
        <v>68</v>
      </c>
      <c r="HM4" s="75" t="s">
        <v>69</v>
      </c>
      <c r="HN4" s="113" t="s">
        <v>70</v>
      </c>
      <c r="HO4" s="74"/>
      <c r="HP4" s="86"/>
      <c r="HQ4" s="74"/>
      <c r="HR4" s="74"/>
      <c r="HS4" s="119"/>
      <c r="HT4" s="89" t="s">
        <v>88</v>
      </c>
      <c r="HU4" s="89" t="s">
        <v>89</v>
      </c>
      <c r="HV4" s="89" t="s">
        <v>90</v>
      </c>
      <c r="HW4" s="120" t="s">
        <v>91</v>
      </c>
      <c r="HX4" s="121" t="s">
        <v>92</v>
      </c>
      <c r="HY4" s="121" t="s">
        <v>93</v>
      </c>
      <c r="HZ4" s="121" t="s">
        <v>94</v>
      </c>
      <c r="IA4" s="121" t="s">
        <v>95</v>
      </c>
      <c r="IB4" s="121" t="s">
        <v>96</v>
      </c>
      <c r="IC4" s="121" t="s">
        <v>97</v>
      </c>
      <c r="ID4" s="65"/>
      <c r="IE4" s="115"/>
      <c r="IF4" s="65"/>
      <c r="IG4" s="89"/>
      <c r="IH4" s="122" t="s">
        <v>88</v>
      </c>
      <c r="II4" s="123" t="str">
        <f>HZ4</f>
        <v>Volume Ratio</v>
      </c>
      <c r="IJ4" s="124" t="s">
        <v>98</v>
      </c>
      <c r="IK4" s="99" t="s">
        <v>99</v>
      </c>
      <c r="IL4" s="124" t="str">
        <f>JK4</f>
        <v>Study System</v>
      </c>
      <c r="IM4" s="99" t="s">
        <v>100</v>
      </c>
      <c r="IN4" s="124" t="str">
        <f>IL4</f>
        <v>Study System</v>
      </c>
      <c r="IO4" s="99" t="s">
        <v>100</v>
      </c>
      <c r="IP4" s="124" t="s">
        <v>101</v>
      </c>
      <c r="IQ4" s="125" t="s">
        <v>102</v>
      </c>
      <c r="IR4" s="126"/>
      <c r="IS4" s="127"/>
      <c r="IT4" s="126"/>
      <c r="IU4" s="100"/>
      <c r="IV4" s="122" t="s">
        <v>88</v>
      </c>
      <c r="IW4" s="123" t="s">
        <v>93</v>
      </c>
      <c r="IX4" s="123" t="s">
        <v>94</v>
      </c>
      <c r="IY4" s="94" t="str">
        <f>IJ4</f>
        <v>Study System</v>
      </c>
      <c r="IZ4" s="99" t="s">
        <v>103</v>
      </c>
      <c r="JA4" s="124" t="str">
        <f>IY4</f>
        <v>Study System</v>
      </c>
      <c r="JB4" s="99" t="s">
        <v>104</v>
      </c>
      <c r="JC4" s="124" t="str">
        <f>IY4</f>
        <v>Study System</v>
      </c>
      <c r="JD4" s="99" t="s">
        <v>105</v>
      </c>
      <c r="JE4" s="124" t="str">
        <f>JC4</f>
        <v>Study System</v>
      </c>
      <c r="JF4" s="99" t="s">
        <v>106</v>
      </c>
      <c r="JG4" s="124" t="str">
        <f>JE4</f>
        <v>Study System</v>
      </c>
      <c r="JH4" s="99" t="s">
        <v>107</v>
      </c>
      <c r="JI4" s="124" t="str">
        <f>JG4</f>
        <v>Study System</v>
      </c>
      <c r="JJ4" s="99" t="s">
        <v>108</v>
      </c>
      <c r="JK4" s="124" t="str">
        <f>JE4</f>
        <v>Study System</v>
      </c>
      <c r="JL4" s="99" t="s">
        <v>109</v>
      </c>
      <c r="JM4" s="124" t="str">
        <f>JK4</f>
        <v>Study System</v>
      </c>
      <c r="JN4" s="99" t="s">
        <v>110</v>
      </c>
      <c r="JO4" s="124" t="s">
        <v>111</v>
      </c>
      <c r="JP4" s="125" t="s">
        <v>112</v>
      </c>
      <c r="JQ4" s="125" t="s">
        <v>113</v>
      </c>
      <c r="JR4" s="126"/>
      <c r="JS4" s="127"/>
      <c r="JT4" s="128"/>
      <c r="JU4" s="129"/>
      <c r="JV4" s="79" t="s">
        <v>88</v>
      </c>
      <c r="JW4" s="130" t="s">
        <v>114</v>
      </c>
      <c r="JX4" s="130" t="s">
        <v>115</v>
      </c>
      <c r="JY4" s="130" t="s">
        <v>116</v>
      </c>
      <c r="JZ4" s="130" t="s">
        <v>117</v>
      </c>
      <c r="KA4" s="130" t="s">
        <v>93</v>
      </c>
      <c r="KB4" s="130" t="s">
        <v>94</v>
      </c>
      <c r="KC4" s="79" t="s">
        <v>118</v>
      </c>
      <c r="KD4" s="130" t="s">
        <v>119</v>
      </c>
      <c r="KE4" s="65"/>
      <c r="KF4" s="68"/>
      <c r="KG4" s="131"/>
      <c r="KH4" s="89"/>
      <c r="KI4" s="90" t="s">
        <v>88</v>
      </c>
      <c r="KJ4" s="123" t="str">
        <f>KD4</f>
        <v>FY Quarter</v>
      </c>
      <c r="KK4" s="123" t="str">
        <f>KC4</f>
        <v>Total System Ratio</v>
      </c>
      <c r="KL4" s="124" t="s">
        <v>27</v>
      </c>
      <c r="KM4" s="99" t="s">
        <v>120</v>
      </c>
      <c r="KN4" s="124" t="s">
        <v>27</v>
      </c>
      <c r="KO4" s="99" t="str">
        <f>LP4</f>
        <v>Target Year</v>
      </c>
      <c r="KP4" s="124" t="str">
        <f>KN4</f>
        <v>Total System</v>
      </c>
      <c r="KQ4" s="99" t="str">
        <f>KO4</f>
        <v>Target Year</v>
      </c>
      <c r="KR4" s="125" t="s">
        <v>27</v>
      </c>
      <c r="KS4" s="125" t="s">
        <v>120</v>
      </c>
      <c r="KT4" s="124" t="s">
        <v>121</v>
      </c>
      <c r="KU4" s="125" t="s">
        <v>122</v>
      </c>
      <c r="KV4" s="131"/>
      <c r="KW4" s="132"/>
      <c r="KX4" s="131"/>
      <c r="KY4" s="100"/>
      <c r="KZ4" s="122" t="s">
        <v>123</v>
      </c>
      <c r="LA4" s="133" t="s">
        <v>93</v>
      </c>
      <c r="LB4" s="123" t="s">
        <v>94</v>
      </c>
      <c r="LC4" s="124" t="s">
        <v>124</v>
      </c>
      <c r="LD4" s="99" t="s">
        <v>120</v>
      </c>
      <c r="LE4" s="124" t="s">
        <v>124</v>
      </c>
      <c r="LF4" s="99" t="str">
        <f>LD4</f>
        <v>Target Year</v>
      </c>
      <c r="LG4" s="124" t="s">
        <v>124</v>
      </c>
      <c r="LH4" s="99" t="str">
        <f>LF4</f>
        <v>Target Year</v>
      </c>
      <c r="LI4" s="124" t="s">
        <v>124</v>
      </c>
      <c r="LJ4" s="99" t="str">
        <f>LH4</f>
        <v>Target Year</v>
      </c>
      <c r="LK4" s="124" t="s">
        <v>125</v>
      </c>
      <c r="LL4" s="99" t="str">
        <f>LH4</f>
        <v>Target Year</v>
      </c>
      <c r="LM4" s="124" t="s">
        <v>125</v>
      </c>
      <c r="LN4" s="99" t="str">
        <f>LJ4</f>
        <v>Target Year</v>
      </c>
      <c r="LO4" s="124" t="s">
        <v>125</v>
      </c>
      <c r="LP4" s="99" t="str">
        <f>LJ4</f>
        <v>Target Year</v>
      </c>
      <c r="LQ4" s="124" t="s">
        <v>125</v>
      </c>
      <c r="LR4" s="99" t="str">
        <f>LP4</f>
        <v>Target Year</v>
      </c>
      <c r="LS4" s="124" t="s">
        <v>27</v>
      </c>
      <c r="LT4" s="125" t="s">
        <v>271</v>
      </c>
      <c r="LU4" s="134"/>
      <c r="LV4" s="135"/>
      <c r="LW4" s="82"/>
      <c r="LX4" s="100"/>
      <c r="LY4" s="94" t="s">
        <v>88</v>
      </c>
      <c r="LZ4" s="124" t="s">
        <v>98</v>
      </c>
      <c r="MA4" s="94" t="s">
        <v>27</v>
      </c>
      <c r="MB4" s="99" t="s">
        <v>120</v>
      </c>
      <c r="MC4" s="124" t="s">
        <v>98</v>
      </c>
      <c r="MD4" s="94" t="s">
        <v>27</v>
      </c>
      <c r="ME4" s="99" t="s">
        <v>120</v>
      </c>
      <c r="MF4" s="124" t="s">
        <v>98</v>
      </c>
      <c r="MG4" s="94" t="s">
        <v>27</v>
      </c>
      <c r="MH4" s="99" t="s">
        <v>120</v>
      </c>
      <c r="MI4" s="74"/>
      <c r="MJ4" s="86"/>
      <c r="MK4" s="74"/>
      <c r="ML4" s="94"/>
      <c r="MM4" s="94" t="s">
        <v>126</v>
      </c>
      <c r="MN4" s="94" t="s">
        <v>127</v>
      </c>
      <c r="MO4" s="74"/>
      <c r="MP4" s="86"/>
      <c r="MQ4" s="74"/>
      <c r="MR4" s="75"/>
      <c r="MS4" s="76"/>
      <c r="MT4" s="880" t="s">
        <v>128</v>
      </c>
      <c r="MU4" s="880"/>
      <c r="MV4" s="136"/>
      <c r="MW4" s="881" t="s">
        <v>129</v>
      </c>
      <c r="MX4" s="880"/>
      <c r="MY4" s="74"/>
      <c r="MZ4" s="86"/>
      <c r="NA4" s="74"/>
      <c r="NB4" s="75"/>
      <c r="NC4" s="137"/>
      <c r="ND4" s="136" t="s">
        <v>438</v>
      </c>
      <c r="NE4" s="137" t="s">
        <v>130</v>
      </c>
      <c r="NF4" s="136" t="s">
        <v>131</v>
      </c>
      <c r="NG4" s="136" t="s">
        <v>131</v>
      </c>
      <c r="NH4" s="74"/>
      <c r="NI4" s="86"/>
      <c r="NJ4" s="74"/>
    </row>
    <row r="5" spans="1:374" ht="33" x14ac:dyDescent="0.3">
      <c r="A5" s="138"/>
      <c r="B5" s="139" t="s">
        <v>132</v>
      </c>
      <c r="C5" s="140"/>
      <c r="D5" s="141"/>
      <c r="E5" s="142"/>
      <c r="F5" s="143" t="s">
        <v>133</v>
      </c>
      <c r="G5" s="144" t="s">
        <v>134</v>
      </c>
      <c r="H5" s="145" t="s">
        <v>135</v>
      </c>
      <c r="I5" s="139" t="s">
        <v>136</v>
      </c>
      <c r="J5" s="144" t="s">
        <v>137</v>
      </c>
      <c r="K5" s="143" t="s">
        <v>138</v>
      </c>
      <c r="L5" s="146" t="s">
        <v>139</v>
      </c>
      <c r="M5" s="144" t="s">
        <v>140</v>
      </c>
      <c r="N5" s="143" t="s">
        <v>141</v>
      </c>
      <c r="O5" s="146" t="s">
        <v>142</v>
      </c>
      <c r="P5" s="144" t="s">
        <v>143</v>
      </c>
      <c r="Q5" s="147" t="s">
        <v>144</v>
      </c>
      <c r="R5" s="139" t="s">
        <v>145</v>
      </c>
      <c r="S5" s="148"/>
      <c r="T5" s="149"/>
      <c r="U5" s="138"/>
      <c r="V5" s="131" t="s">
        <v>132</v>
      </c>
      <c r="W5" s="150" t="s">
        <v>133</v>
      </c>
      <c r="X5" s="131" t="s">
        <v>134</v>
      </c>
      <c r="Y5" s="151" t="s">
        <v>135</v>
      </c>
      <c r="Z5" s="131" t="s">
        <v>136</v>
      </c>
      <c r="AA5" s="131" t="s">
        <v>137</v>
      </c>
      <c r="AB5" s="131"/>
      <c r="AC5" s="149"/>
      <c r="AD5" s="138"/>
      <c r="AE5" s="131" t="s">
        <v>132</v>
      </c>
      <c r="AF5" s="150" t="s">
        <v>133</v>
      </c>
      <c r="AG5" s="131" t="s">
        <v>134</v>
      </c>
      <c r="AH5" s="151" t="s">
        <v>135</v>
      </c>
      <c r="AI5" s="131" t="s">
        <v>136</v>
      </c>
      <c r="AJ5" s="138"/>
      <c r="AK5" s="152"/>
      <c r="AL5" s="138"/>
      <c r="AM5" s="131" t="s">
        <v>132</v>
      </c>
      <c r="AN5" s="103"/>
      <c r="AO5" s="138"/>
      <c r="AP5" s="138"/>
      <c r="AQ5" s="153"/>
      <c r="AR5" s="131" t="s">
        <v>133</v>
      </c>
      <c r="AS5" s="131" t="s">
        <v>134</v>
      </c>
      <c r="AT5" s="131"/>
      <c r="AU5" s="131">
        <v>0</v>
      </c>
      <c r="AV5" s="131" t="s">
        <v>134</v>
      </c>
      <c r="AW5" s="131" t="s">
        <v>146</v>
      </c>
      <c r="AX5" s="131"/>
      <c r="AY5" s="131" t="s">
        <v>136</v>
      </c>
      <c r="AZ5" s="131" t="s">
        <v>137</v>
      </c>
      <c r="BA5" s="131" t="s">
        <v>138</v>
      </c>
      <c r="BB5" s="131"/>
      <c r="BC5" s="131" t="s">
        <v>139</v>
      </c>
      <c r="BD5" s="131" t="s">
        <v>140</v>
      </c>
      <c r="BE5" s="131" t="s">
        <v>141</v>
      </c>
      <c r="BF5" s="131"/>
      <c r="BG5" s="131" t="s">
        <v>142</v>
      </c>
      <c r="BH5" s="131" t="s">
        <v>143</v>
      </c>
      <c r="BI5" s="131" t="s">
        <v>144</v>
      </c>
      <c r="BJ5" s="131"/>
      <c r="BK5" s="131" t="s">
        <v>145</v>
      </c>
      <c r="BL5" s="131" t="s">
        <v>147</v>
      </c>
      <c r="BM5" s="131" t="s">
        <v>148</v>
      </c>
      <c r="BN5" s="131"/>
      <c r="BO5" s="131" t="s">
        <v>149</v>
      </c>
      <c r="BP5" s="131" t="s">
        <v>150</v>
      </c>
      <c r="BQ5" s="131" t="s">
        <v>151</v>
      </c>
      <c r="BR5" s="131"/>
      <c r="BS5" s="131" t="s">
        <v>152</v>
      </c>
      <c r="BT5" s="131" t="s">
        <v>153</v>
      </c>
      <c r="BU5" s="131" t="s">
        <v>154</v>
      </c>
      <c r="BV5" s="150" t="s">
        <v>133</v>
      </c>
      <c r="BW5" s="131" t="s">
        <v>134</v>
      </c>
      <c r="BX5" s="131" t="s">
        <v>135</v>
      </c>
      <c r="BY5" s="154" t="s">
        <v>136</v>
      </c>
      <c r="BZ5" s="131" t="s">
        <v>155</v>
      </c>
      <c r="CA5" s="131" t="s">
        <v>138</v>
      </c>
      <c r="CB5" s="155" t="s">
        <v>139</v>
      </c>
      <c r="CC5" s="131" t="s">
        <v>140</v>
      </c>
      <c r="CD5" s="138"/>
      <c r="CE5" s="149"/>
      <c r="CF5" s="138"/>
      <c r="CG5" s="131" t="s">
        <v>132</v>
      </c>
      <c r="CH5" s="156"/>
      <c r="CI5" s="131" t="s">
        <v>133</v>
      </c>
      <c r="CJ5" s="131" t="s">
        <v>134</v>
      </c>
      <c r="CK5" s="131" t="s">
        <v>146</v>
      </c>
      <c r="CL5" s="157" t="s">
        <v>136</v>
      </c>
      <c r="CM5" s="131" t="s">
        <v>137</v>
      </c>
      <c r="CN5" s="131" t="s">
        <v>138</v>
      </c>
      <c r="CO5" s="131" t="s">
        <v>139</v>
      </c>
      <c r="CP5" s="131" t="s">
        <v>140</v>
      </c>
      <c r="CQ5" s="158"/>
      <c r="CR5" s="115"/>
      <c r="CS5" s="138"/>
      <c r="CT5" s="131" t="s">
        <v>132</v>
      </c>
      <c r="CU5" s="159"/>
      <c r="CV5" s="131" t="s">
        <v>133</v>
      </c>
      <c r="CW5" s="160" t="s">
        <v>134</v>
      </c>
      <c r="CX5" s="131" t="s">
        <v>146</v>
      </c>
      <c r="CY5" s="161" t="s">
        <v>136</v>
      </c>
      <c r="CZ5" s="161" t="s">
        <v>137</v>
      </c>
      <c r="DA5" s="138"/>
      <c r="DB5" s="115"/>
      <c r="DC5" s="138"/>
      <c r="DD5" s="131" t="s">
        <v>132</v>
      </c>
      <c r="DE5" s="159"/>
      <c r="DF5" s="131" t="s">
        <v>133</v>
      </c>
      <c r="DG5" s="160" t="s">
        <v>134</v>
      </c>
      <c r="DH5" s="131" t="s">
        <v>146</v>
      </c>
      <c r="DI5" s="161" t="s">
        <v>136</v>
      </c>
      <c r="DJ5" s="138"/>
      <c r="DK5" s="149"/>
      <c r="DL5" s="138"/>
      <c r="DM5" s="131" t="s">
        <v>132</v>
      </c>
      <c r="DN5" s="162"/>
      <c r="DO5" s="161" t="s">
        <v>133</v>
      </c>
      <c r="DP5" s="161" t="s">
        <v>134</v>
      </c>
      <c r="DQ5" s="161" t="s">
        <v>146</v>
      </c>
      <c r="DR5" s="161" t="s">
        <v>136</v>
      </c>
      <c r="DS5" s="163" t="s">
        <v>137</v>
      </c>
      <c r="DT5" s="161" t="s">
        <v>138</v>
      </c>
      <c r="DU5" s="161" t="s">
        <v>139</v>
      </c>
      <c r="DV5" s="161" t="s">
        <v>140</v>
      </c>
      <c r="DW5" s="138"/>
      <c r="DX5" s="149"/>
      <c r="DY5" s="138"/>
      <c r="DZ5" s="131" t="s">
        <v>132</v>
      </c>
      <c r="EA5" s="156"/>
      <c r="EB5" s="131" t="s">
        <v>133</v>
      </c>
      <c r="EC5" s="131" t="s">
        <v>134</v>
      </c>
      <c r="ED5" s="131" t="s">
        <v>146</v>
      </c>
      <c r="EE5" s="157" t="s">
        <v>136</v>
      </c>
      <c r="EF5" s="131" t="s">
        <v>137</v>
      </c>
      <c r="EG5" s="131" t="s">
        <v>138</v>
      </c>
      <c r="EH5" s="131" t="s">
        <v>139</v>
      </c>
      <c r="EI5" s="131" t="s">
        <v>140</v>
      </c>
      <c r="EJ5" s="164"/>
      <c r="EK5" s="165"/>
      <c r="EL5" s="138"/>
      <c r="EM5" s="131" t="s">
        <v>132</v>
      </c>
      <c r="EN5" s="156"/>
      <c r="EO5" s="131" t="s">
        <v>133</v>
      </c>
      <c r="EP5" s="131" t="s">
        <v>134</v>
      </c>
      <c r="EQ5" s="131" t="s">
        <v>146</v>
      </c>
      <c r="ER5" s="157" t="s">
        <v>136</v>
      </c>
      <c r="ES5" s="131" t="s">
        <v>137</v>
      </c>
      <c r="ET5" s="131" t="s">
        <v>138</v>
      </c>
      <c r="EU5" s="131" t="s">
        <v>139</v>
      </c>
      <c r="EV5" s="157" t="s">
        <v>140</v>
      </c>
      <c r="EW5" s="131" t="s">
        <v>141</v>
      </c>
      <c r="EX5" s="131" t="s">
        <v>142</v>
      </c>
      <c r="EY5" s="131" t="s">
        <v>143</v>
      </c>
      <c r="EZ5" s="164"/>
      <c r="FA5" s="165"/>
      <c r="FB5" s="138"/>
      <c r="FC5" s="131" t="s">
        <v>132</v>
      </c>
      <c r="FD5" s="138"/>
      <c r="FE5" s="166"/>
      <c r="FF5" s="131" t="s">
        <v>133</v>
      </c>
      <c r="FG5" s="131" t="s">
        <v>134</v>
      </c>
      <c r="FH5" s="131" t="s">
        <v>146</v>
      </c>
      <c r="FI5" s="157" t="s">
        <v>136</v>
      </c>
      <c r="FJ5" s="131" t="s">
        <v>137</v>
      </c>
      <c r="FK5" s="131" t="s">
        <v>138</v>
      </c>
      <c r="FL5" s="131" t="s">
        <v>139</v>
      </c>
      <c r="FM5" s="131" t="s">
        <v>140</v>
      </c>
      <c r="FN5" s="131" t="s">
        <v>141</v>
      </c>
      <c r="FO5" s="164"/>
      <c r="FP5" s="115"/>
      <c r="FQ5" s="138"/>
      <c r="FR5" s="131" t="s">
        <v>132</v>
      </c>
      <c r="FS5" s="167"/>
      <c r="FT5" s="131" t="s">
        <v>133</v>
      </c>
      <c r="FU5" s="131" t="s">
        <v>134</v>
      </c>
      <c r="FV5" s="131" t="s">
        <v>146</v>
      </c>
      <c r="FW5" s="157" t="s">
        <v>136</v>
      </c>
      <c r="FX5" s="131" t="s">
        <v>137</v>
      </c>
      <c r="FY5" s="131" t="s">
        <v>138</v>
      </c>
      <c r="FZ5" s="131" t="s">
        <v>139</v>
      </c>
      <c r="GA5" s="131" t="s">
        <v>140</v>
      </c>
      <c r="GB5" s="168"/>
      <c r="GC5" s="149"/>
      <c r="GD5" s="138"/>
      <c r="GE5" s="131" t="s">
        <v>132</v>
      </c>
      <c r="GF5" s="167"/>
      <c r="GG5" s="131" t="s">
        <v>133</v>
      </c>
      <c r="GH5" s="131" t="s">
        <v>134</v>
      </c>
      <c r="GI5" s="131" t="s">
        <v>146</v>
      </c>
      <c r="GJ5" s="157" t="s">
        <v>136</v>
      </c>
      <c r="GK5" s="131" t="s">
        <v>137</v>
      </c>
      <c r="GL5" s="131" t="s">
        <v>138</v>
      </c>
      <c r="GM5" s="131" t="s">
        <v>139</v>
      </c>
      <c r="GN5" s="131" t="s">
        <v>140</v>
      </c>
      <c r="GO5" s="168"/>
      <c r="GP5" s="149"/>
      <c r="GQ5" s="138"/>
      <c r="GR5" s="131" t="s">
        <v>132</v>
      </c>
      <c r="GS5" s="167"/>
      <c r="GT5" s="131" t="s">
        <v>133</v>
      </c>
      <c r="GU5" s="131" t="s">
        <v>134</v>
      </c>
      <c r="GV5" s="131" t="s">
        <v>146</v>
      </c>
      <c r="GW5" s="157" t="s">
        <v>136</v>
      </c>
      <c r="GX5" s="131" t="s">
        <v>137</v>
      </c>
      <c r="GY5" s="131" t="s">
        <v>138</v>
      </c>
      <c r="GZ5" s="131" t="s">
        <v>139</v>
      </c>
      <c r="HA5" s="131" t="s">
        <v>140</v>
      </c>
      <c r="HB5" s="168"/>
      <c r="HC5" s="149"/>
      <c r="HD5" s="138"/>
      <c r="HE5" s="131" t="s">
        <v>132</v>
      </c>
      <c r="HF5" s="153"/>
      <c r="HG5" s="131" t="s">
        <v>133</v>
      </c>
      <c r="HH5" s="131" t="s">
        <v>134</v>
      </c>
      <c r="HI5" s="131" t="s">
        <v>146</v>
      </c>
      <c r="HJ5" s="157" t="s">
        <v>136</v>
      </c>
      <c r="HK5" s="131" t="s">
        <v>137</v>
      </c>
      <c r="HL5" s="131" t="s">
        <v>138</v>
      </c>
      <c r="HM5" s="131" t="s">
        <v>139</v>
      </c>
      <c r="HN5" s="131" t="s">
        <v>140</v>
      </c>
      <c r="HO5" s="138"/>
      <c r="HP5" s="149"/>
      <c r="HQ5" s="138"/>
      <c r="HR5" s="138"/>
      <c r="HS5" s="19" t="s">
        <v>156</v>
      </c>
      <c r="HT5" s="131" t="s">
        <v>133</v>
      </c>
      <c r="HU5" s="131" t="s">
        <v>134</v>
      </c>
      <c r="HV5" s="131" t="s">
        <v>146</v>
      </c>
      <c r="HW5" s="131" t="s">
        <v>136</v>
      </c>
      <c r="HX5" s="131" t="s">
        <v>137</v>
      </c>
      <c r="HY5" s="131" t="s">
        <v>138</v>
      </c>
      <c r="HZ5" s="131" t="s">
        <v>139</v>
      </c>
      <c r="IA5" s="131" t="s">
        <v>140</v>
      </c>
      <c r="IB5" s="131" t="s">
        <v>141</v>
      </c>
      <c r="IC5" s="131" t="s">
        <v>142</v>
      </c>
      <c r="ID5" s="131"/>
      <c r="IE5" s="62"/>
      <c r="IF5" s="131"/>
      <c r="IG5" s="169" t="s">
        <v>132</v>
      </c>
      <c r="IH5" s="170" t="s">
        <v>133</v>
      </c>
      <c r="II5" s="157" t="s">
        <v>134</v>
      </c>
      <c r="IJ5" s="131" t="s">
        <v>146</v>
      </c>
      <c r="IK5" s="157" t="s">
        <v>136</v>
      </c>
      <c r="IL5" s="131" t="s">
        <v>137</v>
      </c>
      <c r="IM5" s="157" t="s">
        <v>138</v>
      </c>
      <c r="IN5" s="131" t="s">
        <v>139</v>
      </c>
      <c r="IO5" s="157" t="s">
        <v>140</v>
      </c>
      <c r="IP5" s="131" t="s">
        <v>141</v>
      </c>
      <c r="IQ5" s="131" t="s">
        <v>142</v>
      </c>
      <c r="IR5" s="131"/>
      <c r="IS5" s="132"/>
      <c r="IT5" s="131"/>
      <c r="IU5" s="171" t="s">
        <v>156</v>
      </c>
      <c r="IV5" s="170" t="s">
        <v>133</v>
      </c>
      <c r="IW5" s="157" t="s">
        <v>134</v>
      </c>
      <c r="IX5" s="170" t="s">
        <v>146</v>
      </c>
      <c r="IY5" s="131" t="s">
        <v>136</v>
      </c>
      <c r="IZ5" s="157" t="s">
        <v>137</v>
      </c>
      <c r="JA5" s="131" t="s">
        <v>138</v>
      </c>
      <c r="JB5" s="157" t="s">
        <v>139</v>
      </c>
      <c r="JC5" s="131" t="s">
        <v>140</v>
      </c>
      <c r="JD5" s="157" t="s">
        <v>141</v>
      </c>
      <c r="JE5" s="131" t="s">
        <v>142</v>
      </c>
      <c r="JF5" s="157" t="s">
        <v>143</v>
      </c>
      <c r="JG5" s="131" t="s">
        <v>144</v>
      </c>
      <c r="JH5" s="157" t="s">
        <v>145</v>
      </c>
      <c r="JI5" s="131" t="s">
        <v>147</v>
      </c>
      <c r="JJ5" s="157" t="s">
        <v>148</v>
      </c>
      <c r="JK5" s="131" t="s">
        <v>149</v>
      </c>
      <c r="JL5" s="157" t="s">
        <v>150</v>
      </c>
      <c r="JM5" s="151" t="s">
        <v>157</v>
      </c>
      <c r="JN5" s="157" t="s">
        <v>152</v>
      </c>
      <c r="JO5" s="131" t="s">
        <v>153</v>
      </c>
      <c r="JP5" s="131" t="s">
        <v>154</v>
      </c>
      <c r="JQ5" s="131" t="s">
        <v>158</v>
      </c>
      <c r="JR5" s="131"/>
      <c r="JS5" s="132"/>
      <c r="JT5" s="21"/>
      <c r="JU5" s="19" t="s">
        <v>132</v>
      </c>
      <c r="JV5" s="131" t="s">
        <v>133</v>
      </c>
      <c r="JW5" s="131" t="s">
        <v>134</v>
      </c>
      <c r="JX5" s="131" t="s">
        <v>159</v>
      </c>
      <c r="JY5" s="131" t="s">
        <v>136</v>
      </c>
      <c r="JZ5" s="131" t="s">
        <v>160</v>
      </c>
      <c r="KA5" s="131" t="s">
        <v>138</v>
      </c>
      <c r="KB5" s="131" t="s">
        <v>139</v>
      </c>
      <c r="KC5" s="131" t="s">
        <v>140</v>
      </c>
      <c r="KD5" s="131" t="s">
        <v>141</v>
      </c>
      <c r="KE5" s="131"/>
      <c r="KF5" s="132"/>
      <c r="KG5" s="65"/>
      <c r="KH5" s="19" t="s">
        <v>132</v>
      </c>
      <c r="KI5" s="131" t="str">
        <f>JV5</f>
        <v>(a)</v>
      </c>
      <c r="KJ5" s="131" t="s">
        <v>134</v>
      </c>
      <c r="KK5" s="131" t="s">
        <v>159</v>
      </c>
      <c r="KL5" s="131" t="s">
        <v>136</v>
      </c>
      <c r="KM5" s="131" t="s">
        <v>136</v>
      </c>
      <c r="KN5" s="131" t="s">
        <v>160</v>
      </c>
      <c r="KO5" s="131" t="s">
        <v>138</v>
      </c>
      <c r="KP5" s="131" t="s">
        <v>139</v>
      </c>
      <c r="KQ5" s="131" t="str">
        <f>KC5</f>
        <v>(h)</v>
      </c>
      <c r="KR5" s="131" t="s">
        <v>141</v>
      </c>
      <c r="KS5" s="131" t="s">
        <v>142</v>
      </c>
      <c r="KT5" s="131" t="s">
        <v>143</v>
      </c>
      <c r="KU5" s="131" t="s">
        <v>144</v>
      </c>
      <c r="KV5" s="65"/>
      <c r="KW5" s="68"/>
      <c r="KX5" s="65"/>
      <c r="KY5" s="171" t="s">
        <v>132</v>
      </c>
      <c r="KZ5" s="170" t="s">
        <v>133</v>
      </c>
      <c r="LA5" s="170" t="s">
        <v>134</v>
      </c>
      <c r="LB5" s="170" t="s">
        <v>159</v>
      </c>
      <c r="LC5" s="131" t="s">
        <v>136</v>
      </c>
      <c r="LD5" s="157" t="s">
        <v>160</v>
      </c>
      <c r="LE5" s="131" t="s">
        <v>138</v>
      </c>
      <c r="LF5" s="157" t="s">
        <v>139</v>
      </c>
      <c r="LG5" s="131" t="s">
        <v>140</v>
      </c>
      <c r="LH5" s="157" t="s">
        <v>141</v>
      </c>
      <c r="LI5" s="131"/>
      <c r="LJ5" s="157" t="s">
        <v>142</v>
      </c>
      <c r="LK5" s="131" t="s">
        <v>143</v>
      </c>
      <c r="LL5" s="157" t="s">
        <v>144</v>
      </c>
      <c r="LM5" s="131" t="s">
        <v>145</v>
      </c>
      <c r="LN5" s="157" t="s">
        <v>147</v>
      </c>
      <c r="LO5" s="131" t="s">
        <v>148</v>
      </c>
      <c r="LP5" s="157" t="s">
        <v>149</v>
      </c>
      <c r="LQ5" s="131" t="s">
        <v>150</v>
      </c>
      <c r="LR5" s="157" t="s">
        <v>157</v>
      </c>
      <c r="LS5" s="131" t="s">
        <v>152</v>
      </c>
      <c r="LT5" s="131" t="s">
        <v>153</v>
      </c>
      <c r="LU5" s="21"/>
      <c r="LV5" s="118"/>
      <c r="LW5" s="148"/>
      <c r="LX5" s="19" t="s">
        <v>156</v>
      </c>
      <c r="LY5" s="157" t="s">
        <v>133</v>
      </c>
      <c r="LZ5" s="131" t="s">
        <v>134</v>
      </c>
      <c r="MA5" s="131" t="s">
        <v>159</v>
      </c>
      <c r="MB5" s="157" t="s">
        <v>136</v>
      </c>
      <c r="MC5" s="131" t="s">
        <v>160</v>
      </c>
      <c r="MD5" s="131" t="s">
        <v>138</v>
      </c>
      <c r="ME5" s="157" t="s">
        <v>139</v>
      </c>
      <c r="MF5" s="131" t="s">
        <v>140</v>
      </c>
      <c r="MG5" s="131" t="s">
        <v>141</v>
      </c>
      <c r="MH5" s="131" t="s">
        <v>142</v>
      </c>
      <c r="MI5" s="138"/>
      <c r="MJ5" s="152"/>
      <c r="MK5" s="148"/>
      <c r="ML5" s="19" t="s">
        <v>132</v>
      </c>
      <c r="MM5" s="150" t="s">
        <v>133</v>
      </c>
      <c r="MN5" s="131" t="s">
        <v>134</v>
      </c>
      <c r="MO5" s="148"/>
      <c r="MP5" s="152"/>
      <c r="MQ5" s="148"/>
      <c r="MR5" s="172"/>
      <c r="MS5" s="172"/>
      <c r="MT5" s="173" t="s">
        <v>60</v>
      </c>
      <c r="MU5" s="174" t="s">
        <v>61</v>
      </c>
      <c r="MV5" s="59"/>
      <c r="MW5" s="175" t="s">
        <v>60</v>
      </c>
      <c r="MX5" s="174" t="s">
        <v>61</v>
      </c>
      <c r="MY5" s="138"/>
      <c r="MZ5" s="152"/>
      <c r="NA5" s="148"/>
      <c r="NB5" s="172"/>
      <c r="NC5" s="172"/>
      <c r="ND5" s="172"/>
      <c r="NE5" s="172"/>
      <c r="NF5" s="176" t="s">
        <v>161</v>
      </c>
      <c r="NG5" s="176" t="s">
        <v>162</v>
      </c>
      <c r="NH5" s="138"/>
      <c r="NI5" s="152"/>
      <c r="NJ5" s="148"/>
    </row>
    <row r="6" spans="1:374" x14ac:dyDescent="0.3">
      <c r="A6" s="17"/>
      <c r="B6" s="177">
        <v>1</v>
      </c>
      <c r="C6" s="178" t="s">
        <v>163</v>
      </c>
      <c r="D6" s="179"/>
      <c r="E6" s="180"/>
      <c r="F6" s="181"/>
      <c r="G6" s="182"/>
      <c r="H6" s="183"/>
      <c r="I6" s="177"/>
      <c r="J6" s="182"/>
      <c r="K6" s="181"/>
      <c r="L6" s="184"/>
      <c r="M6" s="182"/>
      <c r="N6" s="181"/>
      <c r="O6" s="184"/>
      <c r="P6" s="182"/>
      <c r="Q6" s="185"/>
      <c r="R6" s="177"/>
      <c r="S6" s="15"/>
      <c r="T6" s="22"/>
      <c r="U6" s="15"/>
      <c r="V6" s="186"/>
      <c r="W6" s="187" t="s">
        <v>25</v>
      </c>
      <c r="X6" s="188"/>
      <c r="Y6" s="189"/>
      <c r="Z6" s="189"/>
      <c r="AA6" s="189"/>
      <c r="AB6" s="190"/>
      <c r="AC6" s="22"/>
      <c r="AD6" s="15"/>
      <c r="AE6" s="17"/>
      <c r="AF6" s="192" t="s">
        <v>25</v>
      </c>
      <c r="AG6" s="17"/>
      <c r="AH6" s="17"/>
      <c r="AI6" s="17"/>
      <c r="AJ6" s="15"/>
      <c r="AK6" s="22"/>
      <c r="AL6" s="15"/>
      <c r="AM6" s="193">
        <v>1</v>
      </c>
      <c r="AN6" s="194"/>
      <c r="AO6" s="195" t="s">
        <v>163</v>
      </c>
      <c r="AP6" s="17"/>
      <c r="AQ6" s="196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97"/>
      <c r="BZ6" s="17"/>
      <c r="CA6" s="17"/>
      <c r="CB6" s="197"/>
      <c r="CC6" s="17"/>
      <c r="CD6" s="15"/>
      <c r="CE6" s="22"/>
      <c r="CF6" s="15"/>
      <c r="CG6" s="193">
        <v>1</v>
      </c>
      <c r="CH6" s="198" t="s">
        <v>67</v>
      </c>
      <c r="CI6" s="199">
        <v>204163.51280000008</v>
      </c>
      <c r="CJ6" s="200">
        <v>3715988.4832600011</v>
      </c>
      <c r="CK6" s="200">
        <v>435451.58790000004</v>
      </c>
      <c r="CL6" s="201">
        <f>CK6+CJ6</f>
        <v>4151440.0711600012</v>
      </c>
      <c r="CM6" s="199">
        <v>204163.51280000008</v>
      </c>
      <c r="CN6" s="200">
        <v>3715988.4832600015</v>
      </c>
      <c r="CO6" s="200">
        <v>326029.62060619757</v>
      </c>
      <c r="CP6" s="200">
        <f>CO6+CN6</f>
        <v>4042018.103866199</v>
      </c>
      <c r="CQ6" s="202"/>
      <c r="CR6" s="115"/>
      <c r="CS6" s="15"/>
      <c r="CT6" s="193">
        <v>1</v>
      </c>
      <c r="CU6" s="203" t="s">
        <v>67</v>
      </c>
      <c r="CV6" s="204">
        <v>23837.012900000002</v>
      </c>
      <c r="CW6" s="201">
        <v>429715.07773999998</v>
      </c>
      <c r="CX6" s="204">
        <v>23837.012900000002</v>
      </c>
      <c r="CY6" s="200">
        <v>429715.07773999998</v>
      </c>
      <c r="CZ6" s="200">
        <v>429715.0777400001</v>
      </c>
      <c r="DA6" s="15"/>
      <c r="DB6" s="115"/>
      <c r="DC6" s="15"/>
      <c r="DD6" s="193">
        <v>1</v>
      </c>
      <c r="DE6" s="203" t="s">
        <v>67</v>
      </c>
      <c r="DF6" s="204">
        <v>114592.3743</v>
      </c>
      <c r="DG6" s="201">
        <v>2471867.0046000001</v>
      </c>
      <c r="DH6" s="204">
        <v>114592.3743</v>
      </c>
      <c r="DI6" s="200">
        <v>2581288.9718938018</v>
      </c>
      <c r="DJ6" s="15"/>
      <c r="DK6" s="22"/>
      <c r="DL6" s="15"/>
      <c r="DM6" s="193">
        <v>1</v>
      </c>
      <c r="DN6" s="205" t="s">
        <v>164</v>
      </c>
      <c r="DO6" s="206">
        <v>231123</v>
      </c>
      <c r="DP6" s="206">
        <v>264454</v>
      </c>
      <c r="DQ6" s="206">
        <v>378398</v>
      </c>
      <c r="DR6" s="206">
        <f>SUM(DO6:DQ6)</f>
        <v>873975</v>
      </c>
      <c r="DS6" s="207">
        <v>216177</v>
      </c>
      <c r="DT6" s="206">
        <v>259348</v>
      </c>
      <c r="DU6" s="206">
        <v>360246</v>
      </c>
      <c r="DV6" s="206">
        <v>835771</v>
      </c>
      <c r="DW6" s="15"/>
      <c r="DX6" s="22"/>
      <c r="DY6" s="15"/>
      <c r="DZ6" s="193">
        <v>1</v>
      </c>
      <c r="EA6" s="196" t="s">
        <v>165</v>
      </c>
      <c r="EB6" s="200">
        <v>217570.55000000002</v>
      </c>
      <c r="EC6" s="200">
        <v>258874.72320000001</v>
      </c>
      <c r="ED6" s="200">
        <v>492733.58980000002</v>
      </c>
      <c r="EE6" s="201">
        <f>SUM(EB6:ED6)</f>
        <v>969178.86300000013</v>
      </c>
      <c r="EF6" s="200">
        <v>218234.55000000002</v>
      </c>
      <c r="EG6" s="200">
        <v>257873.37319999997</v>
      </c>
      <c r="EH6" s="200">
        <v>493070.93980000005</v>
      </c>
      <c r="EI6" s="200">
        <f>SUM(EF6:EH6)</f>
        <v>969178.86300000001</v>
      </c>
      <c r="EJ6" s="23"/>
      <c r="EK6" s="118"/>
      <c r="EL6" s="15"/>
      <c r="EM6" s="193">
        <v>1</v>
      </c>
      <c r="EN6" s="196" t="s">
        <v>165</v>
      </c>
      <c r="EO6" s="200">
        <v>176740.6</v>
      </c>
      <c r="EP6" s="200">
        <v>136540.26</v>
      </c>
      <c r="EQ6" s="200">
        <v>148153.546</v>
      </c>
      <c r="ER6" s="201">
        <f>SUM(EO6:EQ6)</f>
        <v>461434.40599999996</v>
      </c>
      <c r="ES6" s="200">
        <v>160715.83258252428</v>
      </c>
      <c r="ET6" s="200">
        <v>132003.48613571425</v>
      </c>
      <c r="EU6" s="200">
        <v>133392.11238769232</v>
      </c>
      <c r="EV6" s="201">
        <f>SUM(ES6:EU6)</f>
        <v>426111.43110593082</v>
      </c>
      <c r="EW6" s="200">
        <f t="shared" ref="EW6:EW7" si="0">(EV6/$EV$9)*$EW$9</f>
        <v>314161.26504763548</v>
      </c>
      <c r="EX6" s="200">
        <f>(EV6/$EV$9)*$EX$9</f>
        <v>114489.80536250328</v>
      </c>
      <c r="EY6" s="200">
        <f>SUM(EW6:EX6)</f>
        <v>428651.07041013875</v>
      </c>
      <c r="EZ6" s="23"/>
      <c r="FA6" s="118"/>
      <c r="FB6" s="15"/>
      <c r="FC6" s="193">
        <v>1</v>
      </c>
      <c r="FD6" s="195" t="s">
        <v>166</v>
      </c>
      <c r="FE6" s="196"/>
      <c r="FF6" s="208"/>
      <c r="FG6" s="208"/>
      <c r="FH6" s="208"/>
      <c r="FI6" s="209"/>
      <c r="FJ6" s="208"/>
      <c r="FK6" s="208"/>
      <c r="FL6" s="208"/>
      <c r="FM6" s="208"/>
      <c r="FN6" s="208"/>
      <c r="FO6" s="23"/>
      <c r="FP6" s="118"/>
      <c r="FQ6" s="15"/>
      <c r="FR6" s="193">
        <v>1</v>
      </c>
      <c r="FS6" s="196" t="s">
        <v>167</v>
      </c>
      <c r="FT6" s="200">
        <v>43979</v>
      </c>
      <c r="FU6" s="200">
        <v>38298.6</v>
      </c>
      <c r="FV6" s="200">
        <v>107000</v>
      </c>
      <c r="FW6" s="201">
        <v>189277.6</v>
      </c>
      <c r="FX6" s="200">
        <v>0</v>
      </c>
      <c r="FY6" s="200">
        <v>0</v>
      </c>
      <c r="FZ6" s="200">
        <v>0</v>
      </c>
      <c r="GA6" s="201">
        <f t="shared" ref="GA6:GA13" si="1">SUM(FX6:FZ6)</f>
        <v>0</v>
      </c>
      <c r="GB6" s="210"/>
      <c r="GC6" s="211"/>
      <c r="GD6" s="15"/>
      <c r="GE6" s="193">
        <v>1</v>
      </c>
      <c r="GF6" s="17" t="s">
        <v>168</v>
      </c>
      <c r="GG6" s="200">
        <v>0</v>
      </c>
      <c r="GH6" s="200">
        <v>0</v>
      </c>
      <c r="GI6" s="200">
        <v>0</v>
      </c>
      <c r="GJ6" s="201">
        <f t="shared" ref="GJ6:GJ11" si="2">SUM(GG6:GI6)</f>
        <v>0</v>
      </c>
      <c r="GK6" s="200">
        <v>0</v>
      </c>
      <c r="GL6" s="200">
        <v>0</v>
      </c>
      <c r="GM6" s="200">
        <v>0</v>
      </c>
      <c r="GN6" s="201">
        <f t="shared" ref="GN6:GN10" si="3">SUM(GK6:GM6)</f>
        <v>0</v>
      </c>
      <c r="GO6" s="210"/>
      <c r="GP6" s="211"/>
      <c r="GQ6" s="15"/>
      <c r="GR6" s="193">
        <v>1</v>
      </c>
      <c r="GS6" s="196" t="s">
        <v>169</v>
      </c>
      <c r="GT6" s="200">
        <v>975</v>
      </c>
      <c r="GU6" s="200">
        <v>363.5</v>
      </c>
      <c r="GV6" s="200">
        <v>3071.59</v>
      </c>
      <c r="GW6" s="201">
        <f t="shared" ref="GW6:GW11" si="4">SUM(GT6:GV6)</f>
        <v>4410.09</v>
      </c>
      <c r="GX6" s="200">
        <v>975</v>
      </c>
      <c r="GY6" s="200">
        <v>363.5</v>
      </c>
      <c r="GZ6" s="200">
        <v>3071.59</v>
      </c>
      <c r="HA6" s="200">
        <f>SUM(GX6:GZ6)</f>
        <v>4410.09</v>
      </c>
      <c r="HB6" s="210"/>
      <c r="HC6" s="211"/>
      <c r="HD6" s="15"/>
      <c r="HE6" s="193">
        <v>1</v>
      </c>
      <c r="HF6" s="212" t="s">
        <v>170</v>
      </c>
      <c r="HG6" s="213">
        <v>281470728</v>
      </c>
      <c r="HH6" s="213">
        <v>560830568</v>
      </c>
      <c r="HI6" s="213">
        <v>1197595825</v>
      </c>
      <c r="HJ6" s="214">
        <f>SUM(HG6:HI6)</f>
        <v>2039897121</v>
      </c>
      <c r="HK6" s="206">
        <v>281470728</v>
      </c>
      <c r="HL6" s="206">
        <v>569130154</v>
      </c>
      <c r="HM6" s="206">
        <v>1197595825</v>
      </c>
      <c r="HN6" s="206">
        <f>SUM(HK6:HM6)</f>
        <v>2048196707</v>
      </c>
      <c r="HO6" s="215"/>
      <c r="HP6" s="22"/>
      <c r="HQ6" s="15"/>
      <c r="HR6" s="15"/>
      <c r="HS6" s="193">
        <v>1</v>
      </c>
      <c r="HT6" s="216">
        <v>1</v>
      </c>
      <c r="HU6" s="216">
        <v>10</v>
      </c>
      <c r="HV6" s="216">
        <v>25</v>
      </c>
      <c r="HW6" s="217">
        <v>12220946</v>
      </c>
      <c r="HX6" s="218">
        <v>23045957</v>
      </c>
      <c r="HY6" s="219">
        <f t="shared" ref="HY6:HY26" si="5">HV6/HU6</f>
        <v>2.5</v>
      </c>
      <c r="HZ6" s="219">
        <f t="shared" ref="HZ6:HZ26" si="6">HX6/HW6</f>
        <v>1.8857752092186644</v>
      </c>
      <c r="IA6" s="220">
        <v>1</v>
      </c>
      <c r="IB6" s="220">
        <v>0</v>
      </c>
      <c r="IC6" s="220">
        <v>0</v>
      </c>
      <c r="ID6" s="15"/>
      <c r="IE6" s="68"/>
      <c r="IF6" s="15"/>
      <c r="IG6" s="182">
        <v>1</v>
      </c>
      <c r="IH6" s="221">
        <v>1</v>
      </c>
      <c r="II6" s="222">
        <f t="shared" ref="II6:II26" si="7">HZ6</f>
        <v>1.8857752092186644</v>
      </c>
      <c r="IJ6" s="200">
        <v>0</v>
      </c>
      <c r="IK6" s="201">
        <f>II6*IJ6</f>
        <v>0</v>
      </c>
      <c r="IL6" s="200">
        <v>1232885</v>
      </c>
      <c r="IM6" s="201">
        <v>2509646</v>
      </c>
      <c r="IN6" s="200">
        <v>547148.72080000001</v>
      </c>
      <c r="IO6" s="201">
        <v>1074315</v>
      </c>
      <c r="IP6" s="200">
        <f>SUM(IJ6,IN6)</f>
        <v>547148.72080000001</v>
      </c>
      <c r="IQ6" s="200">
        <f>SUM(IK6,IO6)</f>
        <v>1074315</v>
      </c>
      <c r="IR6" s="223"/>
      <c r="IS6" s="224"/>
      <c r="IT6" s="223"/>
      <c r="IU6" s="225">
        <v>1</v>
      </c>
      <c r="IV6" s="226">
        <v>1</v>
      </c>
      <c r="IW6" s="227">
        <f t="shared" ref="IW6:IX25" si="8">HY6</f>
        <v>2.5</v>
      </c>
      <c r="IX6" s="228">
        <f t="shared" si="8"/>
        <v>1.8857752092186644</v>
      </c>
      <c r="IY6" s="200">
        <v>286605.44525745331</v>
      </c>
      <c r="IZ6" s="201">
        <f>IY6*$IX6</f>
        <v>540473.44349358242</v>
      </c>
      <c r="JA6" s="200">
        <v>13671.663200000001</v>
      </c>
      <c r="JB6" s="201">
        <f>JA6*$IX6</f>
        <v>25781.683531347117</v>
      </c>
      <c r="JC6" s="200">
        <v>118341.59154254672</v>
      </c>
      <c r="JD6" s="201">
        <f>JC6*IW6</f>
        <v>295853.97885636683</v>
      </c>
      <c r="JE6" s="200">
        <v>285715.40000000002</v>
      </c>
      <c r="JF6" s="201">
        <v>787319.4</v>
      </c>
      <c r="JG6" s="200">
        <v>21157.262399999985</v>
      </c>
      <c r="JH6" s="201">
        <f>JG6*$IX6</f>
        <v>39897.840928854152</v>
      </c>
      <c r="JI6" s="200">
        <v>16518.97540000001</v>
      </c>
      <c r="JJ6" s="201">
        <f>JI6*$IX6</f>
        <v>31151.074291012988</v>
      </c>
      <c r="JK6" s="200">
        <v>24148.36</v>
      </c>
      <c r="JL6" s="201">
        <f>JK6*$IX6</f>
        <v>45538.378631287625</v>
      </c>
      <c r="JM6" s="200">
        <v>109397.7849</v>
      </c>
      <c r="JN6" s="201">
        <f>JM6*$IX6</f>
        <v>206299.63070785595</v>
      </c>
      <c r="JO6" s="200">
        <f>IY6+JA6+JC6+JE6+JG6+JK6+JM6+JI6</f>
        <v>875556.48270000005</v>
      </c>
      <c r="JP6" s="200">
        <f>IZ6+JB6+JD6+JF6+JH6+JL6+JN6+JJ6</f>
        <v>1972315.4304403074</v>
      </c>
      <c r="JQ6" s="229">
        <f t="shared" ref="JQ6:JQ26" si="9">JP6/HX6*100</f>
        <v>8.5581841120345192</v>
      </c>
      <c r="JR6" s="15"/>
      <c r="JS6" s="22"/>
      <c r="JT6" s="15"/>
      <c r="JU6" s="193">
        <v>1</v>
      </c>
      <c r="JV6" s="216">
        <v>1</v>
      </c>
      <c r="JW6" s="17">
        <f t="shared" ref="JW6:JW25" si="10">HV6</f>
        <v>25</v>
      </c>
      <c r="JX6" s="194">
        <v>23</v>
      </c>
      <c r="JY6" s="199">
        <f t="shared" ref="JY6:JY25" si="11">HX6</f>
        <v>23045957</v>
      </c>
      <c r="JZ6" s="199">
        <f t="shared" ref="JZ6:JZ25" si="12">JY6*$KB$26</f>
        <v>23244333.268915515</v>
      </c>
      <c r="KA6" s="230">
        <f>JX6/JW6</f>
        <v>0.92</v>
      </c>
      <c r="KB6" s="230">
        <f>JZ6/JY6</f>
        <v>1.008607855552083</v>
      </c>
      <c r="KC6" s="230">
        <f>LT7/LS7</f>
        <v>1.1476603584575347</v>
      </c>
      <c r="KD6" s="216" t="s">
        <v>254</v>
      </c>
      <c r="KE6" s="231"/>
      <c r="KF6" s="232"/>
      <c r="KG6" s="231"/>
      <c r="KH6" s="193">
        <v>1</v>
      </c>
      <c r="KI6" s="216">
        <v>1</v>
      </c>
      <c r="KJ6" s="233" t="str">
        <f t="shared" ref="KJ6:KJ25" si="13">KD6</f>
        <v>Q3</v>
      </c>
      <c r="KK6" s="234">
        <f t="shared" ref="KK6:KK26" si="14">KC6</f>
        <v>1.1476603584575347</v>
      </c>
      <c r="KL6" s="200">
        <f>IK6</f>
        <v>0</v>
      </c>
      <c r="KM6" s="200">
        <f>KL6*KC6</f>
        <v>0</v>
      </c>
      <c r="KN6" s="200">
        <f t="shared" ref="KN6:KN26" si="15">IM6</f>
        <v>2509646</v>
      </c>
      <c r="KO6" s="200">
        <f t="shared" ref="KO6:KO25" si="16">HX6/$HX$26*$KO$26</f>
        <v>2601804.6601866642</v>
      </c>
      <c r="KP6" s="200">
        <f t="shared" ref="KP6:KP25" si="17">IO6</f>
        <v>1074315</v>
      </c>
      <c r="KQ6" s="200">
        <f t="shared" ref="KQ6:KQ25" si="18">HX6/$HX$26*$KQ$26</f>
        <v>1095739.9918662901</v>
      </c>
      <c r="KR6" s="200">
        <v>0</v>
      </c>
      <c r="KS6" s="200">
        <f>HX6/$HX$26*$KS$26</f>
        <v>52168.318358351193</v>
      </c>
      <c r="KT6" s="200">
        <f t="shared" ref="KT6:KU25" si="19">SUM(KL6,KP6)</f>
        <v>1074315</v>
      </c>
      <c r="KU6" s="200">
        <f t="shared" si="19"/>
        <v>1095739.9918662901</v>
      </c>
      <c r="KV6" s="235"/>
      <c r="KW6" s="232"/>
      <c r="KX6" s="231"/>
      <c r="KY6" s="236">
        <v>1</v>
      </c>
      <c r="KZ6" s="237"/>
      <c r="LA6" s="237"/>
      <c r="LB6" s="238" t="s">
        <v>171</v>
      </c>
      <c r="LC6" s="239"/>
      <c r="LD6" s="240">
        <v>127.37098957429859</v>
      </c>
      <c r="LE6" s="241"/>
      <c r="LF6" s="240">
        <v>127.37098957429859</v>
      </c>
      <c r="LG6" s="241"/>
      <c r="LH6" s="240">
        <v>127.37098957429859</v>
      </c>
      <c r="LI6" s="241"/>
      <c r="LJ6" s="240">
        <v>126.858104768446</v>
      </c>
      <c r="LK6" s="241"/>
      <c r="LL6" s="240">
        <v>125.595963040215</v>
      </c>
      <c r="LM6" s="241"/>
      <c r="LN6" s="240">
        <v>154.49972127891601</v>
      </c>
      <c r="LO6" s="241"/>
      <c r="LP6" s="240">
        <v>107.97660410506001</v>
      </c>
      <c r="LQ6" s="241"/>
      <c r="LR6" s="240">
        <v>119.43487288498601</v>
      </c>
      <c r="LS6" s="239"/>
      <c r="LT6" s="242"/>
      <c r="LU6" s="243"/>
      <c r="LV6" s="244"/>
      <c r="LW6" s="15"/>
      <c r="LX6" s="193">
        <v>1</v>
      </c>
      <c r="LY6" s="245">
        <v>1</v>
      </c>
      <c r="LZ6" s="200">
        <f t="shared" ref="LZ6:MA25" si="20">IP6</f>
        <v>547148.72080000001</v>
      </c>
      <c r="MA6" s="200">
        <f t="shared" si="20"/>
        <v>1074315</v>
      </c>
      <c r="MB6" s="201">
        <f t="shared" ref="MB6:MB25" si="21">KU6</f>
        <v>1095739.9918662901</v>
      </c>
      <c r="MC6" s="200">
        <f t="shared" ref="MC6:MD25" si="22">JO6</f>
        <v>875556.48270000005</v>
      </c>
      <c r="MD6" s="200">
        <f t="shared" si="22"/>
        <v>1972315.4304403074</v>
      </c>
      <c r="ME6" s="201">
        <f>LT7</f>
        <v>2263548.2338904501</v>
      </c>
      <c r="MF6" s="200">
        <f>LZ6-MC6</f>
        <v>-328407.76190000004</v>
      </c>
      <c r="MG6" s="200">
        <f>MA6-MD6</f>
        <v>-898000.43044030736</v>
      </c>
      <c r="MH6" s="200">
        <f>MB6-ME6</f>
        <v>-1167808.24202416</v>
      </c>
      <c r="MI6" s="15"/>
      <c r="MJ6" s="246"/>
      <c r="MK6" s="18"/>
      <c r="ML6" s="193">
        <v>1</v>
      </c>
      <c r="MM6" s="195" t="s">
        <v>172</v>
      </c>
      <c r="MN6" s="177"/>
      <c r="MO6" s="18"/>
      <c r="MP6" s="246"/>
      <c r="MQ6" s="18"/>
      <c r="MR6" s="247" t="s">
        <v>132</v>
      </c>
      <c r="MS6" s="247"/>
      <c r="MT6" s="150" t="s">
        <v>133</v>
      </c>
      <c r="MU6" s="131" t="s">
        <v>134</v>
      </c>
      <c r="MV6" s="131"/>
      <c r="MW6" s="154" t="s">
        <v>135</v>
      </c>
      <c r="MX6" s="131" t="s">
        <v>136</v>
      </c>
      <c r="MY6" s="15"/>
      <c r="MZ6" s="246"/>
      <c r="NA6" s="18"/>
      <c r="NB6" s="247" t="s">
        <v>132</v>
      </c>
      <c r="NC6" s="40"/>
      <c r="ND6" s="15"/>
      <c r="NE6" s="15"/>
      <c r="NF6" s="15"/>
      <c r="NG6" s="15"/>
      <c r="NH6" s="15"/>
      <c r="NI6" s="246"/>
      <c r="NJ6" s="18"/>
    </row>
    <row r="7" spans="1:374" x14ac:dyDescent="0.3">
      <c r="A7" s="15"/>
      <c r="B7" s="131">
        <f>B6+1</f>
        <v>2</v>
      </c>
      <c r="C7" s="248"/>
      <c r="D7" s="15" t="s">
        <v>163</v>
      </c>
      <c r="E7" s="249"/>
      <c r="F7" s="250">
        <f>HJ7-F10</f>
        <v>328676461.76159996</v>
      </c>
      <c r="G7" s="251">
        <f t="shared" ref="G7:G12" si="23">F7/F$24*100</f>
        <v>16.112403825565277</v>
      </c>
      <c r="H7" s="250">
        <f>HN7-H10</f>
        <v>330049139.32639998</v>
      </c>
      <c r="I7" s="252">
        <f t="shared" ref="I7:I12" si="24">H7/H$24*100</f>
        <v>16.114132895459242</v>
      </c>
      <c r="J7" s="253">
        <f>H7-F7</f>
        <v>1372677.564800024</v>
      </c>
      <c r="K7" s="250">
        <f>K8+K9</f>
        <v>341348640</v>
      </c>
      <c r="L7" s="252">
        <f t="shared" ref="L7:L12" si="25">K7/K$24*100</f>
        <v>16.021878654084492</v>
      </c>
      <c r="M7" s="253">
        <f>K7-H7</f>
        <v>11299500.673600018</v>
      </c>
      <c r="N7" s="250">
        <f>N8+N9</f>
        <v>341824682.26215607</v>
      </c>
      <c r="O7" s="252">
        <f t="shared" ref="O7:O12" si="26">N7/N$24*100</f>
        <v>15.907294949163608</v>
      </c>
      <c r="P7" s="253">
        <f>N7-K7</f>
        <v>476042.26215606928</v>
      </c>
      <c r="Q7" s="250">
        <f>N7-F7</f>
        <v>13148220.500556111</v>
      </c>
      <c r="R7" s="254">
        <f>O7/G7-1</f>
        <v>-1.272987436401174E-2</v>
      </c>
      <c r="S7" s="15"/>
      <c r="T7" s="22"/>
      <c r="U7" s="15"/>
      <c r="V7" s="19">
        <f>V6+1</f>
        <v>1</v>
      </c>
      <c r="W7" s="255" t="s">
        <v>173</v>
      </c>
      <c r="X7" s="256">
        <v>810066.61830000044</v>
      </c>
      <c r="Y7" s="256">
        <v>3857863.8315889002</v>
      </c>
      <c r="Z7" s="256">
        <v>8901846.4042499997</v>
      </c>
      <c r="AA7" s="256">
        <f>SUM(X7:Z7)</f>
        <v>13569776.8541389</v>
      </c>
      <c r="AB7" s="256"/>
      <c r="AC7" s="22"/>
      <c r="AD7" s="15"/>
      <c r="AE7" s="19">
        <v>1</v>
      </c>
      <c r="AF7" s="257" t="s">
        <v>76</v>
      </c>
      <c r="AG7" s="25">
        <f>CI9</f>
        <v>1770038.3510862249</v>
      </c>
      <c r="AH7" s="25">
        <f>CV9</f>
        <v>96694.049000000014</v>
      </c>
      <c r="AI7" s="258">
        <f>DF9</f>
        <v>532150.05072640697</v>
      </c>
      <c r="AJ7" s="15"/>
      <c r="AK7" s="22"/>
      <c r="AL7" s="15"/>
      <c r="AM7" s="247">
        <v>2</v>
      </c>
      <c r="AN7" s="16"/>
      <c r="AO7" s="15"/>
      <c r="AP7" s="15" t="s">
        <v>163</v>
      </c>
      <c r="AQ7" s="249"/>
      <c r="AR7" s="259">
        <v>120302111.8284</v>
      </c>
      <c r="AS7" s="260">
        <v>11.731293175407233</v>
      </c>
      <c r="AT7" s="261"/>
      <c r="AU7" s="259">
        <v>126126278.56186666</v>
      </c>
      <c r="AV7" s="260">
        <v>11.687249674641077</v>
      </c>
      <c r="AW7" s="262">
        <f>AV7/AS7-1</f>
        <v>-3.754360248918287E-3</v>
      </c>
      <c r="AX7" s="261"/>
      <c r="AY7" s="259">
        <v>150728360.25</v>
      </c>
      <c r="AZ7" s="260">
        <v>11.683129983994691</v>
      </c>
      <c r="BA7" s="262">
        <f>AZ7/AV7-1</f>
        <v>-3.5249445002660806E-4</v>
      </c>
      <c r="BB7" s="261"/>
      <c r="BC7" s="259">
        <v>171227908</v>
      </c>
      <c r="BD7" s="260">
        <v>11.643318740549148</v>
      </c>
      <c r="BE7" s="262">
        <f>BD7/AZ7-1</f>
        <v>-3.407583712590978E-3</v>
      </c>
      <c r="BF7" s="261"/>
      <c r="BG7" s="259">
        <v>176109569.11769998</v>
      </c>
      <c r="BH7" s="260">
        <v>11.588889837145976</v>
      </c>
      <c r="BI7" s="262">
        <f>BH7/BD7-1</f>
        <v>-4.6746898041721829E-3</v>
      </c>
      <c r="BJ7" s="261"/>
      <c r="BK7" s="259">
        <v>240705114.20000002</v>
      </c>
      <c r="BL7" s="260">
        <v>14.309535452395124</v>
      </c>
      <c r="BM7" s="262">
        <f>BL7/BH7-1</f>
        <v>0.23476326494438138</v>
      </c>
      <c r="BN7" s="261"/>
      <c r="BO7" s="259">
        <v>290609169.1400001</v>
      </c>
      <c r="BP7" s="260">
        <v>15.66802926667919</v>
      </c>
      <c r="BQ7" s="262">
        <f>BP7/BL7-1</f>
        <v>9.4936262522532289E-2</v>
      </c>
      <c r="BR7" s="261"/>
      <c r="BS7" s="15">
        <v>313797305.58539999</v>
      </c>
      <c r="BT7" s="15">
        <v>15.993295780429609</v>
      </c>
      <c r="BU7" s="15">
        <f>BT7/BP7-1</f>
        <v>2.0759886786920534E-2</v>
      </c>
      <c r="BV7" s="250">
        <v>311488574.40979999</v>
      </c>
      <c r="BW7" s="263">
        <v>16.091667659507319</v>
      </c>
      <c r="BX7" s="263">
        <f>BW7/BT7-1</f>
        <v>6.15081972022824E-3</v>
      </c>
      <c r="BY7" s="250">
        <f t="shared" ref="BY7:BZ10" si="27">F7</f>
        <v>328676461.76159996</v>
      </c>
      <c r="BZ7" s="263">
        <f t="shared" si="27"/>
        <v>16.112403825565277</v>
      </c>
      <c r="CA7" s="263">
        <f>BZ7/BW7-1</f>
        <v>1.2886275367305355E-3</v>
      </c>
      <c r="CB7" s="264">
        <f>BY7/AR7-1</f>
        <v>1.732092203255974</v>
      </c>
      <c r="CC7" s="265">
        <f>(CB7+1)^(1/15)-1</f>
        <v>6.9300303595240642E-2</v>
      </c>
      <c r="CD7" s="15"/>
      <c r="CE7" s="22"/>
      <c r="CF7" s="15"/>
      <c r="CG7" s="247">
        <v>2</v>
      </c>
      <c r="CH7" s="266" t="s">
        <v>68</v>
      </c>
      <c r="CI7" s="267">
        <v>527920.91700000002</v>
      </c>
      <c r="CJ7" s="256">
        <v>9508149.6049500033</v>
      </c>
      <c r="CK7" s="256">
        <v>1279797.5824611001</v>
      </c>
      <c r="CL7" s="253">
        <f>CK7+CJ7</f>
        <v>10787947.187411103</v>
      </c>
      <c r="CM7" s="267">
        <v>535542.00699999998</v>
      </c>
      <c r="CN7" s="256">
        <v>9626524.4749499988</v>
      </c>
      <c r="CO7" s="256">
        <v>963192.50644129876</v>
      </c>
      <c r="CP7" s="256">
        <f>CO7+CN7</f>
        <v>10589716.981391298</v>
      </c>
      <c r="CQ7" s="202"/>
      <c r="CR7" s="26"/>
      <c r="CS7" s="15"/>
      <c r="CT7" s="247">
        <v>2</v>
      </c>
      <c r="CU7" s="268" t="s">
        <v>68</v>
      </c>
      <c r="CV7" s="25">
        <v>25122.589500000002</v>
      </c>
      <c r="CW7" s="269">
        <v>469075.125</v>
      </c>
      <c r="CX7" s="25">
        <v>25122.589500000002</v>
      </c>
      <c r="CY7" s="256">
        <v>469075.125</v>
      </c>
      <c r="CZ7" s="256">
        <v>469075.125</v>
      </c>
      <c r="DA7" s="15"/>
      <c r="DB7" s="26"/>
      <c r="DC7" s="15"/>
      <c r="DD7" s="247">
        <v>2</v>
      </c>
      <c r="DE7" s="268" t="s">
        <v>68</v>
      </c>
      <c r="DF7" s="25">
        <v>153847.08471212123</v>
      </c>
      <c r="DG7" s="269">
        <v>4551763.6222999999</v>
      </c>
      <c r="DH7" s="25">
        <v>157013.08471212123</v>
      </c>
      <c r="DI7" s="270">
        <v>5042698.0083198007</v>
      </c>
      <c r="DJ7" s="15"/>
      <c r="DK7" s="22"/>
      <c r="DL7" s="15"/>
      <c r="DM7" s="247">
        <v>2</v>
      </c>
      <c r="DN7" s="271" t="s">
        <v>174</v>
      </c>
      <c r="DO7" s="256">
        <v>346372.93999999994</v>
      </c>
      <c r="DP7" s="256">
        <v>331440.5</v>
      </c>
      <c r="DQ7" s="256">
        <v>359941</v>
      </c>
      <c r="DR7" s="256">
        <v>1037754.44</v>
      </c>
      <c r="DS7" s="250"/>
      <c r="DT7" s="256"/>
      <c r="DU7" s="256"/>
      <c r="DV7" s="256"/>
      <c r="DW7" s="15"/>
      <c r="DX7" s="22"/>
      <c r="DY7" s="15"/>
      <c r="DZ7" s="247">
        <v>2</v>
      </c>
      <c r="EA7" s="249" t="s">
        <v>175</v>
      </c>
      <c r="EB7" s="256">
        <v>83679.774000000005</v>
      </c>
      <c r="EC7" s="256">
        <v>630004.44999999995</v>
      </c>
      <c r="ED7" s="256">
        <v>2143751.89</v>
      </c>
      <c r="EE7" s="253">
        <f>SUM(EB7:ED7)</f>
        <v>2857436.1140000001</v>
      </c>
      <c r="EF7" s="256">
        <v>83679.774000000005</v>
      </c>
      <c r="EG7" s="256">
        <v>651454.44999999995</v>
      </c>
      <c r="EH7" s="256">
        <v>2143751.89</v>
      </c>
      <c r="EI7" s="256">
        <f>SUM(EF7:EH7)</f>
        <v>2878886.1140000001</v>
      </c>
      <c r="EJ7" s="23"/>
      <c r="EK7" s="26"/>
      <c r="EL7" s="15"/>
      <c r="EM7" s="247">
        <v>2</v>
      </c>
      <c r="EN7" s="249" t="s">
        <v>175</v>
      </c>
      <c r="EO7" s="256">
        <v>60436.399999999994</v>
      </c>
      <c r="EP7" s="256">
        <v>125773.62</v>
      </c>
      <c r="EQ7" s="256">
        <v>347119.93</v>
      </c>
      <c r="ER7" s="253">
        <f>SUM(EO7:EQ7)</f>
        <v>533329.94999999995</v>
      </c>
      <c r="ES7" s="256">
        <v>51714.154999999992</v>
      </c>
      <c r="ET7" s="256">
        <v>137143.98359999998</v>
      </c>
      <c r="EU7" s="256">
        <v>337575.35000000003</v>
      </c>
      <c r="EV7" s="253">
        <f>SUM(ES7:EU7)</f>
        <v>526433.48860000004</v>
      </c>
      <c r="EW7" s="256">
        <f t="shared" si="0"/>
        <v>388126.20049355464</v>
      </c>
      <c r="EX7" s="256">
        <f>(EV7/$EV$9)*$EX$9</f>
        <v>141444.85044601918</v>
      </c>
      <c r="EY7" s="256">
        <f t="shared" ref="EY7:EY9" si="28">SUM(EW7:EX7)</f>
        <v>529571.05093957379</v>
      </c>
      <c r="EZ7" s="23"/>
      <c r="FA7" s="26"/>
      <c r="FB7" s="15"/>
      <c r="FC7" s="247">
        <v>2</v>
      </c>
      <c r="FD7" s="272"/>
      <c r="FE7" s="273" t="s">
        <v>176</v>
      </c>
      <c r="FF7" s="256">
        <v>139877.94499999998</v>
      </c>
      <c r="FG7" s="256">
        <v>204495.52999999997</v>
      </c>
      <c r="FH7" s="256">
        <v>402697.07999999996</v>
      </c>
      <c r="FI7" s="253">
        <f t="shared" ref="FI7:FI20" si="29">FF7+FH7+FG7</f>
        <v>747070.55499999993</v>
      </c>
      <c r="FJ7" s="256">
        <v>139877.94499999998</v>
      </c>
      <c r="FK7" s="256">
        <v>204901.89999999997</v>
      </c>
      <c r="FL7" s="256">
        <v>402697.07999999996</v>
      </c>
      <c r="FM7" s="256">
        <v>747476.92499999993</v>
      </c>
      <c r="FN7" s="256">
        <v>747476.92499999993</v>
      </c>
      <c r="FO7" s="210"/>
      <c r="FP7" s="14"/>
      <c r="FQ7" s="15"/>
      <c r="FR7" s="247">
        <v>2</v>
      </c>
      <c r="FS7" s="249" t="s">
        <v>177</v>
      </c>
      <c r="FT7" s="256">
        <v>10877.97</v>
      </c>
      <c r="FU7" s="256">
        <v>52049.94</v>
      </c>
      <c r="FV7" s="256">
        <v>91367.37</v>
      </c>
      <c r="FW7" s="253">
        <v>154295.28</v>
      </c>
      <c r="FX7" s="256">
        <v>0</v>
      </c>
      <c r="FY7" s="256">
        <v>0</v>
      </c>
      <c r="FZ7" s="256">
        <v>0</v>
      </c>
      <c r="GA7" s="253">
        <f t="shared" si="1"/>
        <v>0</v>
      </c>
      <c r="GB7" s="210"/>
      <c r="GC7" s="211"/>
      <c r="GD7" s="15"/>
      <c r="GE7" s="247">
        <v>2</v>
      </c>
      <c r="GF7" s="274" t="s">
        <v>178</v>
      </c>
      <c r="GG7" s="256">
        <v>0</v>
      </c>
      <c r="GH7" s="256">
        <v>0</v>
      </c>
      <c r="GI7" s="256">
        <v>0</v>
      </c>
      <c r="GJ7" s="253">
        <f t="shared" si="2"/>
        <v>0</v>
      </c>
      <c r="GK7" s="256">
        <v>0</v>
      </c>
      <c r="GL7" s="256">
        <v>0</v>
      </c>
      <c r="GM7" s="256">
        <v>0</v>
      </c>
      <c r="GN7" s="253">
        <f t="shared" si="3"/>
        <v>0</v>
      </c>
      <c r="GO7" s="210"/>
      <c r="GP7" s="211"/>
      <c r="GQ7" s="15"/>
      <c r="GR7" s="247">
        <v>2</v>
      </c>
      <c r="GS7" s="249" t="s">
        <v>179</v>
      </c>
      <c r="GT7" s="256">
        <v>26815.7</v>
      </c>
      <c r="GU7" s="256">
        <v>125865.39999999998</v>
      </c>
      <c r="GV7" s="256">
        <v>1140264.2700000003</v>
      </c>
      <c r="GW7" s="253">
        <f t="shared" si="4"/>
        <v>1292945.3700000001</v>
      </c>
      <c r="GX7" s="256">
        <v>0</v>
      </c>
      <c r="GY7" s="256">
        <v>0</v>
      </c>
      <c r="GZ7" s="256">
        <v>0</v>
      </c>
      <c r="HA7" s="256">
        <v>0</v>
      </c>
      <c r="HB7" s="210"/>
      <c r="HC7" s="211"/>
      <c r="HD7" s="15"/>
      <c r="HE7" s="247">
        <v>2</v>
      </c>
      <c r="HF7" s="275" t="s">
        <v>163</v>
      </c>
      <c r="HG7" s="256">
        <v>44504841.882799998</v>
      </c>
      <c r="HH7" s="256">
        <v>91775075.201399997</v>
      </c>
      <c r="HI7" s="256">
        <v>198418138.84740001</v>
      </c>
      <c r="HJ7" s="253">
        <f>SUM(HG7:HI7)</f>
        <v>334698055.93159997</v>
      </c>
      <c r="HK7" s="256">
        <v>43699137.102799997</v>
      </c>
      <c r="HL7" s="256">
        <v>91792498.6162</v>
      </c>
      <c r="HM7" s="256">
        <v>195023789.6974</v>
      </c>
      <c r="HN7" s="256">
        <f>SUM(HK7:HM7)</f>
        <v>330515425.41639996</v>
      </c>
      <c r="HO7" s="15"/>
      <c r="HP7" s="22"/>
      <c r="HQ7" s="15"/>
      <c r="HR7" s="15"/>
      <c r="HS7" s="247">
        <v>2</v>
      </c>
      <c r="HT7" s="231">
        <v>2</v>
      </c>
      <c r="HU7" s="231">
        <v>10</v>
      </c>
      <c r="HV7" s="231">
        <v>13</v>
      </c>
      <c r="HW7" s="258">
        <v>17239830</v>
      </c>
      <c r="HX7" s="258">
        <v>21511674</v>
      </c>
      <c r="HY7" s="252">
        <f t="shared" si="5"/>
        <v>1.3</v>
      </c>
      <c r="HZ7" s="252">
        <f t="shared" si="6"/>
        <v>1.2477892183391599</v>
      </c>
      <c r="IA7" s="254">
        <v>1</v>
      </c>
      <c r="IB7" s="254">
        <v>0</v>
      </c>
      <c r="IC7" s="254">
        <v>0</v>
      </c>
      <c r="ID7" s="15"/>
      <c r="IE7" s="132"/>
      <c r="IF7" s="15"/>
      <c r="IG7" s="276">
        <v>2</v>
      </c>
      <c r="IH7" s="277">
        <v>2</v>
      </c>
      <c r="II7" s="251">
        <f t="shared" si="7"/>
        <v>1.2477892183391599</v>
      </c>
      <c r="IJ7" s="256">
        <v>0</v>
      </c>
      <c r="IK7" s="253">
        <f t="shared" ref="IK7:IK25" si="30">II7*IJ7</f>
        <v>0</v>
      </c>
      <c r="IL7" s="256">
        <v>1827229</v>
      </c>
      <c r="IM7" s="253">
        <v>2362601</v>
      </c>
      <c r="IN7" s="256">
        <v>813425.59309999994</v>
      </c>
      <c r="IO7" s="253">
        <v>1031311</v>
      </c>
      <c r="IP7" s="256">
        <f t="shared" ref="IP7:IQ26" si="31">SUM(IJ7,IN7)</f>
        <v>813425.59309999994</v>
      </c>
      <c r="IQ7" s="256">
        <f t="shared" si="31"/>
        <v>1031311</v>
      </c>
      <c r="IR7" s="223"/>
      <c r="IS7" s="224"/>
      <c r="IT7" s="223"/>
      <c r="IU7" s="276">
        <v>2</v>
      </c>
      <c r="IV7" s="277">
        <v>2</v>
      </c>
      <c r="IW7" s="278">
        <f t="shared" si="8"/>
        <v>1.3</v>
      </c>
      <c r="IX7" s="279">
        <f t="shared" si="8"/>
        <v>1.2477892183391599</v>
      </c>
      <c r="IY7" s="256">
        <v>384531.40229593788</v>
      </c>
      <c r="IZ7" s="253">
        <f>IY7*$IX7</f>
        <v>479814.13789770938</v>
      </c>
      <c r="JA7" s="256">
        <v>10232.121999999999</v>
      </c>
      <c r="JB7" s="253">
        <f t="shared" ref="JB7:JB25" si="32">JA7*$IX7</f>
        <v>12767.531512330921</v>
      </c>
      <c r="JC7" s="256">
        <v>143781.15570406205</v>
      </c>
      <c r="JD7" s="253">
        <f t="shared" ref="JD7:JD25" si="33">JC7*IW7</f>
        <v>186915.50241528067</v>
      </c>
      <c r="JE7" s="256">
        <v>361002.2</v>
      </c>
      <c r="JF7" s="253">
        <v>453343.80000000005</v>
      </c>
      <c r="JG7" s="256">
        <v>92306.16</v>
      </c>
      <c r="JH7" s="253">
        <f t="shared" ref="JH7:JH24" si="34">JG7*$IX7</f>
        <v>115178.63123428944</v>
      </c>
      <c r="JI7" s="256">
        <v>38424.280000000013</v>
      </c>
      <c r="JJ7" s="253">
        <f t="shared" ref="JJ7:JJ25" si="35">JI7*$IX7</f>
        <v>47945.40230644503</v>
      </c>
      <c r="JK7" s="256">
        <v>10962</v>
      </c>
      <c r="JL7" s="253">
        <f t="shared" ref="JL7:JL25" si="36">JK7*$IX7</f>
        <v>13678.265411433871</v>
      </c>
      <c r="JM7" s="256">
        <v>102282.64950000001</v>
      </c>
      <c r="JN7" s="253">
        <f t="shared" ref="JN7:JN25" si="37">JM7*$IX7</f>
        <v>127627.18726926328</v>
      </c>
      <c r="JO7" s="256">
        <f t="shared" ref="JO7:JP26" si="38">IY7+JA7+JC7+JE7+JG7+JK7+JM7+JI7</f>
        <v>1143521.9694999999</v>
      </c>
      <c r="JP7" s="256">
        <f t="shared" si="38"/>
        <v>1437270.4580467523</v>
      </c>
      <c r="JQ7" s="280">
        <f t="shared" si="9"/>
        <v>6.6813510563926926</v>
      </c>
      <c r="JR7" s="15"/>
      <c r="JS7" s="22"/>
      <c r="JT7" s="15"/>
      <c r="JU7" s="247">
        <v>2</v>
      </c>
      <c r="JV7" s="231">
        <v>2</v>
      </c>
      <c r="JW7" s="15">
        <f t="shared" si="10"/>
        <v>13</v>
      </c>
      <c r="JX7" s="15">
        <f t="shared" ref="JX7:JX18" si="39">JW7</f>
        <v>13</v>
      </c>
      <c r="JY7" s="281">
        <f t="shared" si="11"/>
        <v>21511674</v>
      </c>
      <c r="JZ7" s="281">
        <f t="shared" si="12"/>
        <v>21696843.382475499</v>
      </c>
      <c r="KA7" s="282">
        <f t="shared" ref="KA7:KA26" si="40">JX7/JW7</f>
        <v>1</v>
      </c>
      <c r="KB7" s="282">
        <f t="shared" ref="KB7:KB26" si="41">JZ7/JY7</f>
        <v>1.008607855552083</v>
      </c>
      <c r="KC7" s="282">
        <f t="shared" ref="KC7:KC25" si="42">LT8/LS8</f>
        <v>1.0859531261439752</v>
      </c>
      <c r="KD7" s="231" t="s">
        <v>435</v>
      </c>
      <c r="KE7" s="231"/>
      <c r="KF7" s="232"/>
      <c r="KG7" s="231"/>
      <c r="KH7" s="247">
        <v>2</v>
      </c>
      <c r="KI7" s="231">
        <v>2</v>
      </c>
      <c r="KJ7" s="283" t="str">
        <f t="shared" si="13"/>
        <v>Q4</v>
      </c>
      <c r="KK7" s="284">
        <f t="shared" si="14"/>
        <v>1.0859531261439752</v>
      </c>
      <c r="KL7" s="270">
        <f t="shared" ref="KL7:KL25" si="43">IK7</f>
        <v>0</v>
      </c>
      <c r="KM7" s="270">
        <f t="shared" ref="KM7:KM25" si="44">KL7*KC7</f>
        <v>0</v>
      </c>
      <c r="KN7" s="270">
        <f t="shared" si="15"/>
        <v>2362601</v>
      </c>
      <c r="KO7" s="270">
        <f t="shared" si="16"/>
        <v>2428589.6941323071</v>
      </c>
      <c r="KP7" s="270">
        <f t="shared" si="17"/>
        <v>1031311</v>
      </c>
      <c r="KQ7" s="270">
        <f t="shared" si="18"/>
        <v>1022791.1773761568</v>
      </c>
      <c r="KR7" s="270">
        <v>0</v>
      </c>
      <c r="KS7" s="270">
        <f t="shared" ref="KS7:KS25" si="45">HX7/$HX$26*$KS$26</f>
        <v>48695.216156702285</v>
      </c>
      <c r="KT7" s="270">
        <f t="shared" si="19"/>
        <v>1031311</v>
      </c>
      <c r="KU7" s="270">
        <f t="shared" si="19"/>
        <v>1022791.1773761568</v>
      </c>
      <c r="KV7" s="235"/>
      <c r="KW7" s="232"/>
      <c r="KX7" s="231"/>
      <c r="KY7" s="285">
        <f>KY6+1</f>
        <v>2</v>
      </c>
      <c r="KZ7" s="286">
        <v>1</v>
      </c>
      <c r="LA7" s="287">
        <f>KA6</f>
        <v>0.92</v>
      </c>
      <c r="LB7" s="287">
        <f>KB6</f>
        <v>1.008607855552083</v>
      </c>
      <c r="LC7" s="288">
        <v>97.871738014620576</v>
      </c>
      <c r="LD7" s="201">
        <f>IZ6*LD$6/LC7*LB7</f>
        <v>709430.61814575293</v>
      </c>
      <c r="LE7" s="288">
        <v>97.871738014620576</v>
      </c>
      <c r="LF7" s="201">
        <f t="shared" ref="LF7:LF26" si="46">JB6*LF$6/LE7*LB7</f>
        <v>33841.284719290641</v>
      </c>
      <c r="LG7" s="288">
        <v>97.871738014620576</v>
      </c>
      <c r="LH7" s="201">
        <f t="shared" ref="LH7:LH26" si="47">JD6*LH$6/LG7*LA7</f>
        <v>354224.39240565826</v>
      </c>
      <c r="LI7" s="288">
        <v>113.283800212451</v>
      </c>
      <c r="LJ7" s="201">
        <f t="shared" ref="LJ7:LJ26" si="48">JF6*LJ$6/LI7*LA7</f>
        <v>811127.61934708024</v>
      </c>
      <c r="LK7" s="288">
        <v>114.530871148214</v>
      </c>
      <c r="LL7" s="201">
        <f t="shared" ref="LL7:LL26" si="49">JH6*LL$6/LK7*LB7</f>
        <v>44129.078343138506</v>
      </c>
      <c r="LM7" s="288">
        <v>133.31173389491801</v>
      </c>
      <c r="LN7" s="201">
        <f t="shared" ref="LN7:LN26" si="50">JJ6*LN$6/LM7*LB7</f>
        <v>36412.852183909898</v>
      </c>
      <c r="LO7" s="288">
        <v>103.218284594742</v>
      </c>
      <c r="LP7" s="201">
        <f t="shared" ref="LP7:LP26" si="51">JL6*LP$6/LO7*$LB7</f>
        <v>48047.736991945239</v>
      </c>
      <c r="LQ7" s="288">
        <v>109.79963570127499</v>
      </c>
      <c r="LR7" s="289">
        <f t="shared" ref="LR7:LR26" si="52">JN6*LR$6/LQ7*$LB7</f>
        <v>226334.65175367426</v>
      </c>
      <c r="LS7" s="290">
        <f t="shared" ref="LS7:LS26" si="53">JP6</f>
        <v>1972315.4304403074</v>
      </c>
      <c r="LT7" s="290">
        <f>LD7+LF7+LH7+LJ7+LL7+LP7+LR7+LN7</f>
        <v>2263548.2338904501</v>
      </c>
      <c r="LU7" s="23"/>
      <c r="LV7" s="244"/>
      <c r="LW7" s="15"/>
      <c r="LX7" s="247">
        <v>2</v>
      </c>
      <c r="LY7" s="291">
        <v>2</v>
      </c>
      <c r="LZ7" s="256">
        <f t="shared" si="20"/>
        <v>813425.59309999994</v>
      </c>
      <c r="MA7" s="256">
        <f t="shared" si="20"/>
        <v>1031311</v>
      </c>
      <c r="MB7" s="253">
        <f t="shared" si="21"/>
        <v>1022791.1773761568</v>
      </c>
      <c r="MC7" s="256">
        <f t="shared" si="22"/>
        <v>1143521.9694999999</v>
      </c>
      <c r="MD7" s="256">
        <f t="shared" si="22"/>
        <v>1437270.4580467523</v>
      </c>
      <c r="ME7" s="253">
        <f t="shared" ref="ME7:ME25" si="54">LT8</f>
        <v>1560808.3470302538</v>
      </c>
      <c r="MF7" s="250">
        <f t="shared" ref="MF7:MH26" si="55">LZ7-MC7</f>
        <v>-330096.37639999995</v>
      </c>
      <c r="MG7" s="256">
        <f t="shared" si="55"/>
        <v>-405959.45804675226</v>
      </c>
      <c r="MH7" s="256">
        <f t="shared" si="55"/>
        <v>-538017.16965409706</v>
      </c>
      <c r="MI7" s="15"/>
      <c r="MJ7" s="246"/>
      <c r="MK7" s="18"/>
      <c r="ML7" s="247">
        <f>ML6+1</f>
        <v>2</v>
      </c>
      <c r="MM7" s="257" t="s">
        <v>180</v>
      </c>
      <c r="MN7" s="256">
        <v>117795882.44673061</v>
      </c>
      <c r="MO7" s="18"/>
      <c r="MP7" s="246"/>
      <c r="MQ7" s="18"/>
      <c r="MR7" s="193">
        <v>1</v>
      </c>
      <c r="MS7" s="195" t="s">
        <v>163</v>
      </c>
      <c r="MT7" s="200">
        <f>N7</f>
        <v>341824682.26215607</v>
      </c>
      <c r="MU7" s="292">
        <f t="shared" ref="MU7:MU12" si="56">MT7/$MT$34*100</f>
        <v>15.907294949163608</v>
      </c>
      <c r="MV7" s="17"/>
      <c r="MW7" s="293">
        <f>MW8+MW9</f>
        <v>372217019.74840826</v>
      </c>
      <c r="MX7" s="292">
        <f t="shared" ref="MX7:MX12" si="57">MW7/$MX$34*100</f>
        <v>17.321645350629218</v>
      </c>
      <c r="MY7" s="15"/>
      <c r="MZ7" s="246"/>
      <c r="NA7" s="18"/>
      <c r="NB7" s="193">
        <v>1</v>
      </c>
      <c r="NC7" s="195" t="str">
        <f t="shared" ref="NC7:NC21" si="58">MS7</f>
        <v>Revenue</v>
      </c>
      <c r="ND7" s="200">
        <v>344804015.28596961</v>
      </c>
      <c r="NE7" s="200">
        <f>MT7</f>
        <v>341824682.26215607</v>
      </c>
      <c r="NF7" s="200">
        <f>NE7-ND7</f>
        <v>-2979333.0238135457</v>
      </c>
      <c r="NG7" s="294">
        <f>NF7/ND7</f>
        <v>-8.6406564069231636E-3</v>
      </c>
      <c r="NH7" s="15"/>
      <c r="NI7" s="246"/>
      <c r="NJ7" s="18"/>
    </row>
    <row r="8" spans="1:374" x14ac:dyDescent="0.3">
      <c r="A8" s="17"/>
      <c r="B8" s="177">
        <f>B7+1</f>
        <v>3</v>
      </c>
      <c r="C8" s="295"/>
      <c r="D8" s="17"/>
      <c r="E8" s="196" t="s">
        <v>181</v>
      </c>
      <c r="F8" s="293">
        <f>HJ8</f>
        <v>224292117.40000001</v>
      </c>
      <c r="G8" s="222">
        <f t="shared" si="23"/>
        <v>10.99526613822796</v>
      </c>
      <c r="H8" s="293">
        <f>HN8</f>
        <v>225221167.40000001</v>
      </c>
      <c r="I8" s="219">
        <f t="shared" si="24"/>
        <v>10.996071160073397</v>
      </c>
      <c r="J8" s="201">
        <f t="shared" ref="J8:J22" si="59">H8-F8</f>
        <v>929050</v>
      </c>
      <c r="K8" s="293">
        <f>IM26</f>
        <v>236231994</v>
      </c>
      <c r="L8" s="219">
        <f t="shared" si="25"/>
        <v>11.088019398818801</v>
      </c>
      <c r="M8" s="201">
        <f t="shared" ref="M8:M22" si="60">K8-H8</f>
        <v>11010826.599999994</v>
      </c>
      <c r="N8" s="293">
        <f>KO26</f>
        <v>240527467.54057765</v>
      </c>
      <c r="O8" s="219">
        <f t="shared" si="26"/>
        <v>11.193285821908427</v>
      </c>
      <c r="P8" s="201">
        <f t="shared" ref="P8:P22" si="61">N8-K8</f>
        <v>4295473.5405776501</v>
      </c>
      <c r="Q8" s="293">
        <f t="shared" ref="Q8:Q22" si="62">N8-F8</f>
        <v>16235350.140577644</v>
      </c>
      <c r="R8" s="220">
        <f t="shared" ref="R8:R22" si="63">O8/G8-1</f>
        <v>1.8009539850245115E-2</v>
      </c>
      <c r="S8" s="15"/>
      <c r="T8" s="22"/>
      <c r="U8" s="15"/>
      <c r="V8" s="296">
        <f t="shared" ref="V8:V20" si="64">V7+1</f>
        <v>2</v>
      </c>
      <c r="W8" s="297" t="s">
        <v>182</v>
      </c>
      <c r="X8" s="298">
        <f>X7/F$24*100</f>
        <v>3.9711150624247606E-2</v>
      </c>
      <c r="Y8" s="219">
        <f>Y7/F$24*100</f>
        <v>0.18912050965088351</v>
      </c>
      <c r="Z8" s="219">
        <f>Z7/F$24*100</f>
        <v>0.43638702719900546</v>
      </c>
      <c r="AA8" s="219">
        <f>AA7/F$24*100</f>
        <v>0.66521868747413648</v>
      </c>
      <c r="AB8" s="252"/>
      <c r="AC8" s="22"/>
      <c r="AD8" s="15"/>
      <c r="AE8" s="296">
        <f>AE7+1</f>
        <v>2</v>
      </c>
      <c r="AF8" s="299" t="s">
        <v>183</v>
      </c>
      <c r="AG8" s="300">
        <f>AG7*3600/F$24</f>
        <v>3.1237546238540967</v>
      </c>
      <c r="AH8" s="300">
        <f>AH7*3600/F$24</f>
        <v>0.17064516284495507</v>
      </c>
      <c r="AI8" s="300">
        <f>AI7*3600/F$24</f>
        <v>0.93913568625261323</v>
      </c>
      <c r="AJ8" s="15"/>
      <c r="AK8" s="22"/>
      <c r="AL8" s="15"/>
      <c r="AM8" s="193">
        <v>3</v>
      </c>
      <c r="AN8" s="194"/>
      <c r="AO8" s="17"/>
      <c r="AP8" s="301" t="s">
        <v>181</v>
      </c>
      <c r="AQ8" s="196"/>
      <c r="AR8" s="302">
        <v>79503570.349999994</v>
      </c>
      <c r="AS8" s="303">
        <v>7.7528122997362363</v>
      </c>
      <c r="AT8" s="304"/>
      <c r="AU8" s="302">
        <v>82983136.416666657</v>
      </c>
      <c r="AV8" s="303">
        <v>7.689473162491363</v>
      </c>
      <c r="AW8" s="294">
        <f>AV8/AS8-1</f>
        <v>-8.1698272570107644E-3</v>
      </c>
      <c r="AX8" s="304"/>
      <c r="AY8" s="302">
        <v>98672863.5</v>
      </c>
      <c r="AZ8" s="303">
        <v>7.6482480685877787</v>
      </c>
      <c r="BA8" s="294">
        <f>AZ8/AV8-1</f>
        <v>-5.3612377639442599E-3</v>
      </c>
      <c r="BB8" s="304"/>
      <c r="BC8" s="302">
        <v>111397202</v>
      </c>
      <c r="BD8" s="303">
        <v>7.5748932801967008</v>
      </c>
      <c r="BE8" s="294">
        <f>BD8/AZ8-1</f>
        <v>-9.5910576818701854E-3</v>
      </c>
      <c r="BF8" s="304"/>
      <c r="BG8" s="302">
        <v>116322907.89166664</v>
      </c>
      <c r="BH8" s="303">
        <v>7.6546287169214136</v>
      </c>
      <c r="BI8" s="294">
        <f>BH8/BD8-1</f>
        <v>1.0526278559351843E-2</v>
      </c>
      <c r="BJ8" s="304"/>
      <c r="BK8" s="302">
        <v>174683793.20000002</v>
      </c>
      <c r="BL8" s="303">
        <v>10.384673130282241</v>
      </c>
      <c r="BM8" s="294">
        <f>BL8/BH8-1</f>
        <v>0.35665275408143038</v>
      </c>
      <c r="BN8" s="304"/>
      <c r="BO8" s="302">
        <v>208646041.65000004</v>
      </c>
      <c r="BP8" s="303">
        <v>11.249033527135891</v>
      </c>
      <c r="BQ8" s="294">
        <f>BP8/BL8-1</f>
        <v>8.3234242042065976E-2</v>
      </c>
      <c r="BR8" s="304"/>
      <c r="BS8" s="17">
        <v>219246568.60000002</v>
      </c>
      <c r="BT8" s="17">
        <v>11.174331831570692</v>
      </c>
      <c r="BU8" s="17">
        <f>BT8/BP8-1</f>
        <v>-6.6407212126265991E-3</v>
      </c>
      <c r="BV8" s="293">
        <v>215103150.44999999</v>
      </c>
      <c r="BW8" s="305">
        <v>11.112344701929782</v>
      </c>
      <c r="BX8" s="305">
        <f t="shared" ref="BX8:BX20" si="65">BW8/BT8-1</f>
        <v>-5.5472784033295808E-3</v>
      </c>
      <c r="BY8" s="293">
        <f t="shared" si="27"/>
        <v>224292117.40000001</v>
      </c>
      <c r="BZ8" s="305">
        <f t="shared" si="27"/>
        <v>10.99526613822796</v>
      </c>
      <c r="CA8" s="305">
        <f t="shared" ref="CA8:CA20" si="66">BZ8/BW8-1</f>
        <v>-1.0535901003996928E-2</v>
      </c>
      <c r="CB8" s="306">
        <f t="shared" ref="CB8:CB20" si="67">BY8/AR8-1</f>
        <v>1.8211577972233801</v>
      </c>
      <c r="CC8" s="307">
        <f t="shared" ref="CC8:CC20" si="68">(CB8+1)^(1/15)-1</f>
        <v>7.1589604584358479E-2</v>
      </c>
      <c r="CD8" s="15"/>
      <c r="CE8" s="22"/>
      <c r="CF8" s="15"/>
      <c r="CG8" s="308">
        <v>3</v>
      </c>
      <c r="CH8" s="309" t="s">
        <v>69</v>
      </c>
      <c r="CI8" s="310">
        <v>1037953.9212862249</v>
      </c>
      <c r="CJ8" s="311">
        <v>19067402.537700005</v>
      </c>
      <c r="CK8" s="311">
        <v>2680321.9471999994</v>
      </c>
      <c r="CL8" s="312">
        <f>CK8+CJ8</f>
        <v>21747724.484900005</v>
      </c>
      <c r="CM8" s="310">
        <v>1037953.9212862249</v>
      </c>
      <c r="CN8" s="311">
        <v>19067402.537700005</v>
      </c>
      <c r="CO8" s="311">
        <v>1987268.965545478</v>
      </c>
      <c r="CP8" s="311">
        <f>CO8+CN8</f>
        <v>21054671.503245484</v>
      </c>
      <c r="CQ8" s="202"/>
      <c r="CR8" s="26"/>
      <c r="CS8" s="15"/>
      <c r="CT8" s="308">
        <v>3</v>
      </c>
      <c r="CU8" s="313" t="s">
        <v>69</v>
      </c>
      <c r="CV8" s="314">
        <v>47734.44660000001</v>
      </c>
      <c r="CW8" s="312">
        <v>820141.61180000019</v>
      </c>
      <c r="CX8" s="314">
        <v>47734.446599999996</v>
      </c>
      <c r="CY8" s="311">
        <v>820141.61180000007</v>
      </c>
      <c r="CZ8" s="311">
        <v>820141.61180000019</v>
      </c>
      <c r="DA8" s="15"/>
      <c r="DB8" s="26"/>
      <c r="DC8" s="15"/>
      <c r="DD8" s="308">
        <v>3</v>
      </c>
      <c r="DE8" s="313" t="s">
        <v>69</v>
      </c>
      <c r="DF8" s="314">
        <v>263710.59171428572</v>
      </c>
      <c r="DG8" s="312">
        <v>9145732.2264999989</v>
      </c>
      <c r="DH8" s="314">
        <v>263710.59171428572</v>
      </c>
      <c r="DI8" s="311">
        <v>9838785.2081545219</v>
      </c>
      <c r="DJ8" s="15"/>
      <c r="DK8" s="22"/>
      <c r="DL8" s="15"/>
      <c r="DM8" s="193">
        <v>3</v>
      </c>
      <c r="DN8" s="315" t="s">
        <v>184</v>
      </c>
      <c r="DO8" s="200">
        <v>2384928.9540000004</v>
      </c>
      <c r="DP8" s="200">
        <v>4314554.76</v>
      </c>
      <c r="DQ8" s="200">
        <v>13720399.439999999</v>
      </c>
      <c r="DR8" s="200">
        <v>20419883.153999999</v>
      </c>
      <c r="DS8" s="293"/>
      <c r="DT8" s="200"/>
      <c r="DU8" s="200"/>
      <c r="DV8" s="200"/>
      <c r="DW8" s="16"/>
      <c r="DX8" s="13"/>
      <c r="DY8" s="16"/>
      <c r="DZ8" s="308">
        <v>3</v>
      </c>
      <c r="EA8" s="316" t="s">
        <v>185</v>
      </c>
      <c r="EB8" s="200">
        <v>90682.152000000002</v>
      </c>
      <c r="EC8" s="200">
        <v>222868.46000000002</v>
      </c>
      <c r="ED8" s="200">
        <v>749863.34999999986</v>
      </c>
      <c r="EE8" s="201">
        <f>SUM(EB8:ED8)</f>
        <v>1063413.9619999998</v>
      </c>
      <c r="EF8" s="200">
        <v>90682.152000000002</v>
      </c>
      <c r="EG8" s="200">
        <v>224718.46000000002</v>
      </c>
      <c r="EH8" s="200">
        <v>749863.34999999986</v>
      </c>
      <c r="EI8" s="200">
        <f>SUM(EF8:EH8)</f>
        <v>1065263.9619999998</v>
      </c>
      <c r="EJ8" s="23"/>
      <c r="EK8" s="26"/>
      <c r="EL8" s="15"/>
      <c r="EM8" s="308">
        <v>3</v>
      </c>
      <c r="EN8" s="316" t="s">
        <v>185</v>
      </c>
      <c r="EO8" s="200">
        <v>706915.30399999989</v>
      </c>
      <c r="EP8" s="200">
        <v>675015.03</v>
      </c>
      <c r="EQ8" s="200">
        <v>763100.70000000007</v>
      </c>
      <c r="ER8" s="201">
        <f>SUM(EO8:EQ8)</f>
        <v>2145031.034</v>
      </c>
      <c r="ES8" s="200">
        <v>653649.87821666652</v>
      </c>
      <c r="ET8" s="200">
        <v>656780.09519999987</v>
      </c>
      <c r="EU8" s="200">
        <v>731608.2165000001</v>
      </c>
      <c r="EV8" s="201">
        <f>SUM(ES8:EU8)</f>
        <v>2042038.1899166666</v>
      </c>
      <c r="EW8" s="200">
        <f>(EV8/$EV$9)*$EW$9</f>
        <v>1505543.5132420096</v>
      </c>
      <c r="EX8" s="200">
        <f>(EV8/$EV$9)*$EX$9</f>
        <v>548665.29700827738</v>
      </c>
      <c r="EY8" s="200">
        <f t="shared" si="28"/>
        <v>2054208.8102502869</v>
      </c>
      <c r="EZ8" s="23"/>
      <c r="FA8" s="26"/>
      <c r="FB8" s="15"/>
      <c r="FC8" s="193">
        <f>FC7+1</f>
        <v>3</v>
      </c>
      <c r="FD8" s="317"/>
      <c r="FE8" s="318" t="s">
        <v>186</v>
      </c>
      <c r="FF8" s="200">
        <v>178870.2775</v>
      </c>
      <c r="FG8" s="200">
        <v>285777.3</v>
      </c>
      <c r="FH8" s="200">
        <v>558214.89000000013</v>
      </c>
      <c r="FI8" s="201">
        <f t="shared" si="29"/>
        <v>1022862.4675</v>
      </c>
      <c r="FJ8" s="200">
        <v>178870.2775</v>
      </c>
      <c r="FK8" s="200">
        <v>285777.3</v>
      </c>
      <c r="FL8" s="200">
        <v>558214.89000000013</v>
      </c>
      <c r="FM8" s="200">
        <v>1022862.4675000001</v>
      </c>
      <c r="FN8" s="200">
        <v>1022862.4675000001</v>
      </c>
      <c r="FO8" s="23"/>
      <c r="FP8" s="319"/>
      <c r="FQ8" s="15"/>
      <c r="FR8" s="193">
        <v>3</v>
      </c>
      <c r="FS8" s="196" t="s">
        <v>187</v>
      </c>
      <c r="FT8" s="200">
        <v>135966.15</v>
      </c>
      <c r="FU8" s="200">
        <v>692002.88</v>
      </c>
      <c r="FV8" s="200">
        <v>1513447.69</v>
      </c>
      <c r="FW8" s="201">
        <v>2341416.7199999997</v>
      </c>
      <c r="FX8" s="200">
        <v>0</v>
      </c>
      <c r="FY8" s="200">
        <v>0</v>
      </c>
      <c r="FZ8" s="200">
        <v>0</v>
      </c>
      <c r="GA8" s="201">
        <f t="shared" si="1"/>
        <v>0</v>
      </c>
      <c r="GB8" s="210"/>
      <c r="GC8" s="211"/>
      <c r="GD8" s="15"/>
      <c r="GE8" s="193">
        <v>3</v>
      </c>
      <c r="GF8" s="17" t="s">
        <v>188</v>
      </c>
      <c r="GG8" s="200">
        <v>0</v>
      </c>
      <c r="GH8" s="200">
        <v>0</v>
      </c>
      <c r="GI8" s="200">
        <v>0</v>
      </c>
      <c r="GJ8" s="201">
        <f t="shared" si="2"/>
        <v>0</v>
      </c>
      <c r="GK8" s="200">
        <v>0</v>
      </c>
      <c r="GL8" s="200">
        <v>0</v>
      </c>
      <c r="GM8" s="200">
        <v>0</v>
      </c>
      <c r="GN8" s="201">
        <f t="shared" si="3"/>
        <v>0</v>
      </c>
      <c r="GO8" s="210"/>
      <c r="GP8" s="211"/>
      <c r="GQ8" s="15"/>
      <c r="GR8" s="193">
        <v>3</v>
      </c>
      <c r="GS8" s="196" t="s">
        <v>189</v>
      </c>
      <c r="GT8" s="200">
        <v>0</v>
      </c>
      <c r="GU8" s="200">
        <v>0</v>
      </c>
      <c r="GV8" s="200">
        <v>11464.58</v>
      </c>
      <c r="GW8" s="201">
        <f t="shared" si="4"/>
        <v>11464.58</v>
      </c>
      <c r="GX8" s="200">
        <v>0</v>
      </c>
      <c r="GY8" s="200">
        <v>0</v>
      </c>
      <c r="GZ8" s="200">
        <v>11464.58</v>
      </c>
      <c r="HA8" s="200">
        <f>SUM(GX8:GZ8)</f>
        <v>11464.58</v>
      </c>
      <c r="HB8" s="210"/>
      <c r="HC8" s="211"/>
      <c r="HD8" s="15"/>
      <c r="HE8" s="193">
        <v>3</v>
      </c>
      <c r="HF8" s="320" t="s">
        <v>190</v>
      </c>
      <c r="HG8" s="200">
        <v>30187387</v>
      </c>
      <c r="HH8" s="200">
        <v>62024290</v>
      </c>
      <c r="HI8" s="200">
        <v>132080440.40000001</v>
      </c>
      <c r="HJ8" s="201">
        <f>SUM(HG8:HI8)</f>
        <v>224292117.40000001</v>
      </c>
      <c r="HK8" s="200">
        <v>30187387</v>
      </c>
      <c r="HL8" s="200">
        <v>62953340</v>
      </c>
      <c r="HM8" s="200">
        <v>132080440.40000001</v>
      </c>
      <c r="HN8" s="200">
        <f>SUM(HK8:HM8)</f>
        <v>225221167.40000001</v>
      </c>
      <c r="HO8" s="15"/>
      <c r="HP8" s="22"/>
      <c r="HQ8" s="15"/>
      <c r="HR8" s="15"/>
      <c r="HS8" s="193">
        <v>3</v>
      </c>
      <c r="HT8" s="216">
        <v>3</v>
      </c>
      <c r="HU8" s="216">
        <v>10</v>
      </c>
      <c r="HV8" s="216">
        <v>11</v>
      </c>
      <c r="HW8" s="217">
        <v>20769388</v>
      </c>
      <c r="HX8" s="217">
        <v>23438580</v>
      </c>
      <c r="HY8" s="219">
        <f t="shared" si="5"/>
        <v>1.1000000000000001</v>
      </c>
      <c r="HZ8" s="219">
        <f t="shared" si="6"/>
        <v>1.1285156789405639</v>
      </c>
      <c r="IA8" s="220">
        <v>1</v>
      </c>
      <c r="IB8" s="220">
        <v>0</v>
      </c>
      <c r="IC8" s="220">
        <v>0</v>
      </c>
      <c r="ID8" s="15"/>
      <c r="IE8" s="22"/>
      <c r="IF8" s="15"/>
      <c r="IG8" s="225">
        <v>3</v>
      </c>
      <c r="IH8" s="226">
        <v>3</v>
      </c>
      <c r="II8" s="222">
        <f t="shared" si="7"/>
        <v>1.1285156789405639</v>
      </c>
      <c r="IJ8" s="200">
        <v>10376.43</v>
      </c>
      <c r="IK8" s="201">
        <f t="shared" si="30"/>
        <v>11709.963946429236</v>
      </c>
      <c r="IL8" s="200">
        <v>2208141</v>
      </c>
      <c r="IM8" s="201">
        <v>2539591</v>
      </c>
      <c r="IN8" s="200">
        <v>990067.64870000002</v>
      </c>
      <c r="IO8" s="201">
        <v>1107742</v>
      </c>
      <c r="IP8" s="200">
        <f t="shared" si="31"/>
        <v>1000444.0787000001</v>
      </c>
      <c r="IQ8" s="200">
        <f t="shared" si="31"/>
        <v>1119451.9639464293</v>
      </c>
      <c r="IR8" s="223"/>
      <c r="IS8" s="224"/>
      <c r="IT8" s="223"/>
      <c r="IU8" s="225">
        <v>3</v>
      </c>
      <c r="IV8" s="226">
        <v>3</v>
      </c>
      <c r="IW8" s="227">
        <f t="shared" si="8"/>
        <v>1.1000000000000001</v>
      </c>
      <c r="IX8" s="228">
        <f t="shared" si="8"/>
        <v>1.1285156789405639</v>
      </c>
      <c r="IY8" s="200">
        <v>374397.6966347355</v>
      </c>
      <c r="IZ8" s="201">
        <f t="shared" ref="IZ8:IZ25" si="69">IY8*$IX8</f>
        <v>422513.67081153183</v>
      </c>
      <c r="JA8" s="200">
        <v>19477.527999999998</v>
      </c>
      <c r="JB8" s="201">
        <f t="shared" si="32"/>
        <v>21980.695735003843</v>
      </c>
      <c r="JC8" s="200">
        <v>143784.80036526453</v>
      </c>
      <c r="JD8" s="201">
        <f t="shared" si="33"/>
        <v>158163.28040179098</v>
      </c>
      <c r="JE8" s="200">
        <v>305926.55000000005</v>
      </c>
      <c r="JF8" s="201">
        <v>329383.10000000003</v>
      </c>
      <c r="JG8" s="200">
        <v>58962.874999999985</v>
      </c>
      <c r="JH8" s="201">
        <f t="shared" si="34"/>
        <v>66540.528912912589</v>
      </c>
      <c r="JI8" s="200">
        <v>39988.198999999993</v>
      </c>
      <c r="JJ8" s="201">
        <f t="shared" si="35"/>
        <v>45127.309544095369</v>
      </c>
      <c r="JK8" s="200">
        <v>41934.930000000008</v>
      </c>
      <c r="JL8" s="201">
        <f t="shared" si="36"/>
        <v>47324.226000275034</v>
      </c>
      <c r="JM8" s="200">
        <v>163774.9472</v>
      </c>
      <c r="JN8" s="201">
        <f t="shared" si="37"/>
        <v>184822.595732863</v>
      </c>
      <c r="JO8" s="200">
        <f t="shared" si="38"/>
        <v>1148247.5262000002</v>
      </c>
      <c r="JP8" s="200">
        <f t="shared" si="38"/>
        <v>1275855.4071384727</v>
      </c>
      <c r="JQ8" s="229">
        <f t="shared" si="9"/>
        <v>5.443398905302594</v>
      </c>
      <c r="JR8" s="15"/>
      <c r="JS8" s="22"/>
      <c r="JT8" s="15"/>
      <c r="JU8" s="193">
        <v>3</v>
      </c>
      <c r="JV8" s="216">
        <v>3</v>
      </c>
      <c r="JW8" s="17">
        <f t="shared" si="10"/>
        <v>11</v>
      </c>
      <c r="JX8" s="17">
        <f t="shared" si="39"/>
        <v>11</v>
      </c>
      <c r="JY8" s="199">
        <f t="shared" si="11"/>
        <v>23438580</v>
      </c>
      <c r="JZ8" s="199">
        <f t="shared" si="12"/>
        <v>23640335.910985943</v>
      </c>
      <c r="KA8" s="230">
        <f t="shared" si="40"/>
        <v>1</v>
      </c>
      <c r="KB8" s="230">
        <f t="shared" si="41"/>
        <v>1.008607855552083</v>
      </c>
      <c r="KC8" s="230">
        <f t="shared" si="42"/>
        <v>1.0843954166070562</v>
      </c>
      <c r="KD8" s="216" t="s">
        <v>435</v>
      </c>
      <c r="KE8" s="231"/>
      <c r="KF8" s="232"/>
      <c r="KG8" s="231"/>
      <c r="KH8" s="193">
        <v>3</v>
      </c>
      <c r="KI8" s="216">
        <v>3</v>
      </c>
      <c r="KJ8" s="233" t="str">
        <f t="shared" si="13"/>
        <v>Q4</v>
      </c>
      <c r="KK8" s="234">
        <f t="shared" si="14"/>
        <v>1.0843954166070562</v>
      </c>
      <c r="KL8" s="200">
        <f t="shared" si="43"/>
        <v>11709.963946429236</v>
      </c>
      <c r="KM8" s="200">
        <f t="shared" si="44"/>
        <v>12698.231232141739</v>
      </c>
      <c r="KN8" s="200">
        <f t="shared" si="15"/>
        <v>2539591</v>
      </c>
      <c r="KO8" s="200">
        <f t="shared" si="16"/>
        <v>2646130.3677759161</v>
      </c>
      <c r="KP8" s="200">
        <f t="shared" si="17"/>
        <v>1107742</v>
      </c>
      <c r="KQ8" s="200">
        <f t="shared" si="18"/>
        <v>1114407.5925576617</v>
      </c>
      <c r="KR8" s="200">
        <v>0</v>
      </c>
      <c r="KS8" s="200">
        <f t="shared" si="45"/>
        <v>53057.085167158963</v>
      </c>
      <c r="KT8" s="200">
        <f t="shared" si="19"/>
        <v>1119451.9639464293</v>
      </c>
      <c r="KU8" s="200">
        <f t="shared" si="19"/>
        <v>1127105.8237898035</v>
      </c>
      <c r="KV8" s="235"/>
      <c r="KW8" s="232"/>
      <c r="KX8" s="231"/>
      <c r="KY8" s="276">
        <f t="shared" ref="KY8:KY28" si="70">KY7+1</f>
        <v>3</v>
      </c>
      <c r="KZ8" s="277">
        <v>2</v>
      </c>
      <c r="LA8" s="321">
        <f t="shared" ref="LA8:LB27" si="71">KA7</f>
        <v>1</v>
      </c>
      <c r="LB8" s="321">
        <f t="shared" si="71"/>
        <v>1.008607855552083</v>
      </c>
      <c r="LC8" s="322">
        <v>119.11363112040443</v>
      </c>
      <c r="LD8" s="253">
        <f t="shared" ref="LD8:LD26" si="72">IZ7*LD$6/LC8*KB7</f>
        <v>517492.95959423675</v>
      </c>
      <c r="LE8" s="322">
        <v>119.11363112040443</v>
      </c>
      <c r="LF8" s="253">
        <f t="shared" si="46"/>
        <v>13770.139616930932</v>
      </c>
      <c r="LG8" s="322">
        <v>119.11363112040443</v>
      </c>
      <c r="LH8" s="253">
        <f t="shared" si="47"/>
        <v>199873.115154603</v>
      </c>
      <c r="LI8" s="322">
        <v>115.580400056581</v>
      </c>
      <c r="LJ8" s="253">
        <f t="shared" si="48"/>
        <v>497578.61409349635</v>
      </c>
      <c r="LK8" s="322">
        <v>117.061929172885</v>
      </c>
      <c r="LL8" s="253">
        <f t="shared" si="49"/>
        <v>124639.08808238371</v>
      </c>
      <c r="LM8" s="322">
        <v>138.08520978454499</v>
      </c>
      <c r="LN8" s="253">
        <f t="shared" si="50"/>
        <v>54106.550847358318</v>
      </c>
      <c r="LO8" s="322">
        <v>105.221053751493</v>
      </c>
      <c r="LP8" s="253">
        <f t="shared" si="51"/>
        <v>14157.298553545817</v>
      </c>
      <c r="LQ8" s="322">
        <v>110.455373406193</v>
      </c>
      <c r="LR8" s="253">
        <f t="shared" si="52"/>
        <v>139190.58108769904</v>
      </c>
      <c r="LS8" s="256">
        <f t="shared" si="53"/>
        <v>1437270.4580467523</v>
      </c>
      <c r="LT8" s="256">
        <f t="shared" ref="LT8:LT26" si="73">LD8+LF8+LH8+LJ8+LL8+LP8+LR8+LN8</f>
        <v>1560808.3470302538</v>
      </c>
      <c r="LU8" s="23"/>
      <c r="LV8" s="244"/>
      <c r="LW8" s="15"/>
      <c r="LX8" s="193">
        <v>3</v>
      </c>
      <c r="LY8" s="245">
        <v>3</v>
      </c>
      <c r="LZ8" s="200">
        <f t="shared" si="20"/>
        <v>1000444.0787000001</v>
      </c>
      <c r="MA8" s="200">
        <f t="shared" si="20"/>
        <v>1119451.9639464293</v>
      </c>
      <c r="MB8" s="201">
        <f t="shared" si="21"/>
        <v>1127105.8237898035</v>
      </c>
      <c r="MC8" s="200">
        <f t="shared" si="22"/>
        <v>1148247.5262000002</v>
      </c>
      <c r="MD8" s="200">
        <f t="shared" si="22"/>
        <v>1275855.4071384727</v>
      </c>
      <c r="ME8" s="201">
        <f t="shared" si="54"/>
        <v>1383531.7557542895</v>
      </c>
      <c r="MF8" s="200">
        <f t="shared" si="55"/>
        <v>-147803.44750000013</v>
      </c>
      <c r="MG8" s="200">
        <f t="shared" si="55"/>
        <v>-156403.44319204334</v>
      </c>
      <c r="MH8" s="200">
        <f t="shared" si="55"/>
        <v>-256425.93196448591</v>
      </c>
      <c r="MI8" s="15"/>
      <c r="MJ8" s="22"/>
      <c r="MK8" s="15"/>
      <c r="ML8" s="193">
        <f t="shared" ref="ML8:ML13" si="74">ML7+1</f>
        <v>3</v>
      </c>
      <c r="MM8" s="323" t="s">
        <v>42</v>
      </c>
      <c r="MN8" s="324">
        <v>240527467.54057765</v>
      </c>
      <c r="MO8" s="15"/>
      <c r="MP8" s="22"/>
      <c r="MQ8" s="15"/>
      <c r="MR8" s="247">
        <f>MR7+1</f>
        <v>2</v>
      </c>
      <c r="MS8" s="257" t="s">
        <v>181</v>
      </c>
      <c r="MT8" s="256">
        <f>N8</f>
        <v>240527467.54057765</v>
      </c>
      <c r="MU8" s="325">
        <f t="shared" si="56"/>
        <v>11.193285821908427</v>
      </c>
      <c r="MV8" s="15"/>
      <c r="MW8" s="250">
        <f>MT8</f>
        <v>240527467.54057765</v>
      </c>
      <c r="MX8" s="325">
        <f t="shared" si="57"/>
        <v>11.193285821908427</v>
      </c>
      <c r="MY8" s="15"/>
      <c r="MZ8" s="22"/>
      <c r="NA8" s="15"/>
      <c r="NB8" s="247">
        <f>NB7+1</f>
        <v>2</v>
      </c>
      <c r="NC8" s="257" t="str">
        <f t="shared" si="58"/>
        <v>Less Purchases</v>
      </c>
      <c r="ND8" s="256">
        <v>242897846.84160846</v>
      </c>
      <c r="NE8" s="256">
        <f>MT8</f>
        <v>240527467.54057765</v>
      </c>
      <c r="NF8" s="256">
        <f t="shared" ref="NF8:NF32" si="75">NE8-ND8</f>
        <v>-2370379.3010308146</v>
      </c>
      <c r="NG8" s="265">
        <f t="shared" ref="NG8:NG31" si="76">NF8/ND8</f>
        <v>-9.7587497454290646E-3</v>
      </c>
      <c r="NH8" s="15"/>
      <c r="NI8" s="22"/>
      <c r="NJ8" s="15"/>
    </row>
    <row r="9" spans="1:374" ht="17.25" thickBot="1" x14ac:dyDescent="0.35">
      <c r="A9" s="15"/>
      <c r="B9" s="131">
        <f t="shared" ref="B9:B22" si="77">B8+1</f>
        <v>4</v>
      </c>
      <c r="C9" s="248"/>
      <c r="D9" s="15" t="s">
        <v>191</v>
      </c>
      <c r="E9" s="249"/>
      <c r="F9" s="250">
        <f>F7-F8</f>
        <v>104384344.36159995</v>
      </c>
      <c r="G9" s="251">
        <f t="shared" si="23"/>
        <v>5.1171376873373191</v>
      </c>
      <c r="H9" s="250">
        <f>H7-H8</f>
        <v>104827971.92639998</v>
      </c>
      <c r="I9" s="252">
        <f t="shared" si="24"/>
        <v>5.1180617353858473</v>
      </c>
      <c r="J9" s="253">
        <f t="shared" si="59"/>
        <v>443627.56480002403</v>
      </c>
      <c r="K9" s="250">
        <f>IO26</f>
        <v>105116646</v>
      </c>
      <c r="L9" s="252">
        <f t="shared" si="25"/>
        <v>4.9338592552656895</v>
      </c>
      <c r="M9" s="253">
        <f t="shared" si="60"/>
        <v>288674.07360002398</v>
      </c>
      <c r="N9" s="250">
        <f>KQ26</f>
        <v>101297214.72157842</v>
      </c>
      <c r="O9" s="252">
        <f t="shared" si="26"/>
        <v>4.7140091272551814</v>
      </c>
      <c r="P9" s="253">
        <f t="shared" si="61"/>
        <v>-3819431.2784215808</v>
      </c>
      <c r="Q9" s="250">
        <f t="shared" si="62"/>
        <v>-3087129.6400215328</v>
      </c>
      <c r="R9" s="254">
        <f t="shared" si="63"/>
        <v>-7.8780088540455928E-2</v>
      </c>
      <c r="S9" s="15"/>
      <c r="T9" s="22"/>
      <c r="U9" s="15"/>
      <c r="V9" s="186"/>
      <c r="W9" s="187" t="s">
        <v>26</v>
      </c>
      <c r="X9" s="188"/>
      <c r="Y9" s="189"/>
      <c r="Z9" s="189"/>
      <c r="AA9" s="189"/>
      <c r="AB9" s="190"/>
      <c r="AC9" s="22"/>
      <c r="AD9" s="15"/>
      <c r="AE9" s="326">
        <f t="shared" ref="AE9:AE21" si="78">AE8+1</f>
        <v>3</v>
      </c>
      <c r="AF9" s="327" t="s">
        <v>192</v>
      </c>
      <c r="AG9" s="328">
        <f>F14/AG7</f>
        <v>20.72673268404451</v>
      </c>
      <c r="AH9" s="328">
        <f>F15/AH7</f>
        <v>17.777017637765898</v>
      </c>
      <c r="AI9" s="328">
        <f>F16/AI7</f>
        <v>30.384969110363038</v>
      </c>
      <c r="AJ9" s="15"/>
      <c r="AK9" s="329"/>
      <c r="AL9" s="15"/>
      <c r="AM9" s="247">
        <v>4</v>
      </c>
      <c r="AN9" s="16"/>
      <c r="AO9" s="15"/>
      <c r="AP9" s="15" t="s">
        <v>193</v>
      </c>
      <c r="AQ9" s="249"/>
      <c r="AR9" s="259">
        <v>40798541.478400007</v>
      </c>
      <c r="AS9" s="260">
        <v>3.9784808756709964</v>
      </c>
      <c r="AT9" s="261"/>
      <c r="AU9" s="259">
        <v>43143142.145199999</v>
      </c>
      <c r="AV9" s="260">
        <v>3.9977765121497129</v>
      </c>
      <c r="AW9" s="262">
        <f>AV9/AS9-1</f>
        <v>4.8500010636502999E-3</v>
      </c>
      <c r="AX9" s="261"/>
      <c r="AY9" s="259">
        <v>52055496.75</v>
      </c>
      <c r="AZ9" s="260">
        <v>4.0348819154069133</v>
      </c>
      <c r="BA9" s="262">
        <f>AZ9/AV9-1</f>
        <v>9.2815101455603344E-3</v>
      </c>
      <c r="BB9" s="261"/>
      <c r="BC9" s="259">
        <v>59830706</v>
      </c>
      <c r="BD9" s="260">
        <v>4.0684254603524463</v>
      </c>
      <c r="BE9" s="262">
        <f>BD9/AZ9-1</f>
        <v>8.313389499070345E-3</v>
      </c>
      <c r="BF9" s="261"/>
      <c r="BG9" s="259">
        <v>59786661.226033345</v>
      </c>
      <c r="BH9" s="260">
        <v>3.9342611202245616</v>
      </c>
      <c r="BI9" s="262">
        <f>BH9/BD9-1</f>
        <v>-3.2976968961417885E-2</v>
      </c>
      <c r="BJ9" s="261"/>
      <c r="BK9" s="259">
        <v>66021321</v>
      </c>
      <c r="BL9" s="260">
        <v>3.9248623221128827</v>
      </c>
      <c r="BM9" s="262">
        <f>BL9/BH9-1</f>
        <v>-2.3889614401452208E-3</v>
      </c>
      <c r="BN9" s="261"/>
      <c r="BO9" s="259">
        <v>81963127.490000069</v>
      </c>
      <c r="BP9" s="260">
        <v>4.4189957395433002</v>
      </c>
      <c r="BQ9" s="262">
        <f>BP9/BL9-1</f>
        <v>0.12589828046870433</v>
      </c>
      <c r="BR9" s="261"/>
      <c r="BS9" s="15">
        <v>94550736.985399961</v>
      </c>
      <c r="BT9" s="15">
        <v>4.8189639488589151</v>
      </c>
      <c r="BU9" s="15">
        <f>BT9/BP9-1</f>
        <v>9.0511109964761305E-2</v>
      </c>
      <c r="BV9" s="250">
        <v>96385423.959800005</v>
      </c>
      <c r="BW9" s="263">
        <v>4.9793229575775362</v>
      </c>
      <c r="BX9" s="263">
        <f t="shared" si="65"/>
        <v>3.3276656646620495E-2</v>
      </c>
      <c r="BY9" s="250">
        <f t="shared" si="27"/>
        <v>104384344.36159995</v>
      </c>
      <c r="BZ9" s="263">
        <f t="shared" si="27"/>
        <v>5.1171376873373191</v>
      </c>
      <c r="CA9" s="263">
        <f t="shared" si="66"/>
        <v>2.7677403320476746E-2</v>
      </c>
      <c r="CB9" s="264">
        <f t="shared" si="67"/>
        <v>1.558531275361013</v>
      </c>
      <c r="CC9" s="265">
        <f t="shared" si="68"/>
        <v>6.463167210400611E-2</v>
      </c>
      <c r="CD9" s="15"/>
      <c r="CE9" s="22"/>
      <c r="CF9" s="15"/>
      <c r="CG9" s="330">
        <v>4</v>
      </c>
      <c r="CH9" s="331" t="s">
        <v>70</v>
      </c>
      <c r="CI9" s="332">
        <f t="shared" ref="CI9:CP9" si="79">SUM(CI6:CI8)</f>
        <v>1770038.3510862249</v>
      </c>
      <c r="CJ9" s="333">
        <f t="shared" si="79"/>
        <v>32291540.62591001</v>
      </c>
      <c r="CK9" s="333">
        <f t="shared" si="79"/>
        <v>4395571.1175611001</v>
      </c>
      <c r="CL9" s="334">
        <f t="shared" si="79"/>
        <v>36687111.743471108</v>
      </c>
      <c r="CM9" s="332">
        <f t="shared" si="79"/>
        <v>1777659.441086225</v>
      </c>
      <c r="CN9" s="333">
        <f t="shared" si="79"/>
        <v>32409915.495910004</v>
      </c>
      <c r="CO9" s="333">
        <f t="shared" si="79"/>
        <v>3276491.0925929742</v>
      </c>
      <c r="CP9" s="333">
        <f t="shared" si="79"/>
        <v>35686406.588502981</v>
      </c>
      <c r="CQ9" s="15"/>
      <c r="CR9" s="26"/>
      <c r="CS9" s="15"/>
      <c r="CT9" s="330">
        <v>4</v>
      </c>
      <c r="CU9" s="331" t="s">
        <v>70</v>
      </c>
      <c r="CV9" s="335">
        <f>SUM(CV6:CV8)</f>
        <v>96694.049000000014</v>
      </c>
      <c r="CW9" s="336">
        <f>SUM(CW6:CW8)</f>
        <v>1718931.8145400002</v>
      </c>
      <c r="CX9" s="335">
        <f>SUM(CX6:CX8)</f>
        <v>96694.048999999999</v>
      </c>
      <c r="CY9" s="337">
        <f>SUM(CY6:CY8)</f>
        <v>1718931.8145400002</v>
      </c>
      <c r="CZ9" s="337">
        <f>SUM(CZ6:CZ8)</f>
        <v>1718931.8145400002</v>
      </c>
      <c r="DA9" s="15"/>
      <c r="DB9" s="26"/>
      <c r="DC9" s="15"/>
      <c r="DD9" s="330">
        <v>4</v>
      </c>
      <c r="DE9" s="331" t="s">
        <v>70</v>
      </c>
      <c r="DF9" s="335">
        <f>SUM(DF6:DF8)</f>
        <v>532150.05072640697</v>
      </c>
      <c r="DG9" s="338">
        <f>SUM(DG6:DG8)</f>
        <v>16169362.853399999</v>
      </c>
      <c r="DH9" s="335">
        <f>SUM(DH6:DH8)</f>
        <v>535316.05072640697</v>
      </c>
      <c r="DI9" s="339">
        <f>SUM(DI6:DI8)</f>
        <v>17462772.188368127</v>
      </c>
      <c r="DJ9" s="15"/>
      <c r="DK9" s="22"/>
      <c r="DL9" s="15"/>
      <c r="DM9" s="247">
        <v>4</v>
      </c>
      <c r="DN9" s="24" t="s">
        <v>194</v>
      </c>
      <c r="DO9" s="256">
        <v>569498.34019999998</v>
      </c>
      <c r="DP9" s="256">
        <v>598406.86589999998</v>
      </c>
      <c r="DQ9" s="256">
        <v>1074736.4100000001</v>
      </c>
      <c r="DR9" s="256">
        <v>2242641.6161000002</v>
      </c>
      <c r="DS9" s="250"/>
      <c r="DT9" s="256"/>
      <c r="DU9" s="256"/>
      <c r="DV9" s="256"/>
      <c r="DW9" s="15"/>
      <c r="DX9" s="22"/>
      <c r="DY9" s="15"/>
      <c r="DZ9" s="340">
        <v>4</v>
      </c>
      <c r="EA9" s="341" t="s">
        <v>70</v>
      </c>
      <c r="EB9" s="342">
        <f t="shared" ref="EB9:EI9" si="80">SUM(EB6:EB8)</f>
        <v>391932.47600000002</v>
      </c>
      <c r="EC9" s="342">
        <f t="shared" si="80"/>
        <v>1111747.6332</v>
      </c>
      <c r="ED9" s="342">
        <f t="shared" si="80"/>
        <v>3386348.8298000004</v>
      </c>
      <c r="EE9" s="343">
        <f t="shared" si="80"/>
        <v>4890028.9389999993</v>
      </c>
      <c r="EF9" s="342">
        <f t="shared" si="80"/>
        <v>392596.47600000002</v>
      </c>
      <c r="EG9" s="342">
        <f t="shared" si="80"/>
        <v>1134046.2831999999</v>
      </c>
      <c r="EH9" s="342">
        <f t="shared" si="80"/>
        <v>3386686.1798</v>
      </c>
      <c r="EI9" s="342">
        <f t="shared" si="80"/>
        <v>4913328.9389999993</v>
      </c>
      <c r="EJ9" s="23"/>
      <c r="EK9" s="319"/>
      <c r="EL9" s="15"/>
      <c r="EM9" s="340">
        <v>4</v>
      </c>
      <c r="EN9" s="341" t="s">
        <v>70</v>
      </c>
      <c r="EO9" s="342">
        <f t="shared" ref="EO9:EV9" si="81">SUM(EO6:EO8)</f>
        <v>944092.30399999989</v>
      </c>
      <c r="EP9" s="342">
        <f t="shared" si="81"/>
        <v>937328.91</v>
      </c>
      <c r="EQ9" s="342">
        <f t="shared" si="81"/>
        <v>1258374.176</v>
      </c>
      <c r="ER9" s="343">
        <f t="shared" si="81"/>
        <v>3139795.3899999997</v>
      </c>
      <c r="ES9" s="342">
        <f t="shared" si="81"/>
        <v>866079.86579919083</v>
      </c>
      <c r="ET9" s="342">
        <f t="shared" si="81"/>
        <v>925927.56493571412</v>
      </c>
      <c r="EU9" s="342">
        <f t="shared" si="81"/>
        <v>1202575.6788876925</v>
      </c>
      <c r="EV9" s="343">
        <f t="shared" si="81"/>
        <v>2994583.1096225977</v>
      </c>
      <c r="EW9" s="342">
        <v>2207830.9787832</v>
      </c>
      <c r="EX9" s="342">
        <v>804599.95281679987</v>
      </c>
      <c r="EY9" s="342">
        <f t="shared" si="28"/>
        <v>3012430.9315999998</v>
      </c>
      <c r="EZ9" s="23"/>
      <c r="FA9" s="319"/>
      <c r="FB9" s="15"/>
      <c r="FC9" s="247">
        <f t="shared" ref="FC9:FC36" si="82">FC8+1</f>
        <v>4</v>
      </c>
      <c r="FD9" s="272"/>
      <c r="FE9" s="273" t="s">
        <v>195</v>
      </c>
      <c r="FF9" s="256">
        <v>208936.45099999991</v>
      </c>
      <c r="FG9" s="256">
        <v>155415.85999999999</v>
      </c>
      <c r="FH9" s="256">
        <v>288180.90000000002</v>
      </c>
      <c r="FI9" s="253">
        <f t="shared" si="29"/>
        <v>652533.21099999989</v>
      </c>
      <c r="FJ9" s="256">
        <v>208936.45099999991</v>
      </c>
      <c r="FK9" s="256">
        <v>155415.85999999999</v>
      </c>
      <c r="FL9" s="256">
        <v>288180.90000000002</v>
      </c>
      <c r="FM9" s="256">
        <v>652533.21099999989</v>
      </c>
      <c r="FN9" s="256">
        <v>652533.21099999989</v>
      </c>
      <c r="FO9" s="23"/>
      <c r="FP9" s="319"/>
      <c r="FQ9" s="15"/>
      <c r="FR9" s="247">
        <v>4</v>
      </c>
      <c r="FS9" s="249" t="s">
        <v>196</v>
      </c>
      <c r="FT9" s="256">
        <v>83856.890000000014</v>
      </c>
      <c r="FU9" s="256">
        <v>16833.91</v>
      </c>
      <c r="FV9" s="256">
        <v>98590.14</v>
      </c>
      <c r="FW9" s="253">
        <v>199280.94</v>
      </c>
      <c r="FX9" s="256">
        <v>0</v>
      </c>
      <c r="FY9" s="256">
        <v>0</v>
      </c>
      <c r="FZ9" s="256">
        <v>0</v>
      </c>
      <c r="GA9" s="253">
        <f t="shared" si="1"/>
        <v>0</v>
      </c>
      <c r="GB9" s="210"/>
      <c r="GC9" s="211"/>
      <c r="GD9" s="15"/>
      <c r="GE9" s="247">
        <v>4</v>
      </c>
      <c r="GF9" s="274" t="s">
        <v>197</v>
      </c>
      <c r="GG9" s="256">
        <v>0</v>
      </c>
      <c r="GH9" s="256">
        <v>2293.54</v>
      </c>
      <c r="GI9" s="256">
        <v>0</v>
      </c>
      <c r="GJ9" s="253">
        <f t="shared" si="2"/>
        <v>2293.54</v>
      </c>
      <c r="GK9" s="256">
        <v>0</v>
      </c>
      <c r="GL9" s="256">
        <v>0</v>
      </c>
      <c r="GM9" s="256">
        <v>0</v>
      </c>
      <c r="GN9" s="253">
        <f t="shared" si="3"/>
        <v>0</v>
      </c>
      <c r="GO9" s="210"/>
      <c r="GP9" s="211"/>
      <c r="GQ9" s="15"/>
      <c r="GR9" s="247">
        <v>4</v>
      </c>
      <c r="GS9" s="249" t="s">
        <v>198</v>
      </c>
      <c r="GT9" s="256">
        <v>34</v>
      </c>
      <c r="GU9" s="256">
        <v>151.5</v>
      </c>
      <c r="GV9" s="256">
        <v>15</v>
      </c>
      <c r="GW9" s="253">
        <f t="shared" si="4"/>
        <v>200.5</v>
      </c>
      <c r="GX9" s="256">
        <v>34</v>
      </c>
      <c r="GY9" s="256">
        <v>151.5</v>
      </c>
      <c r="GZ9" s="256">
        <v>15</v>
      </c>
      <c r="HA9" s="256">
        <f>SUM(GX9:GZ9)</f>
        <v>200.5</v>
      </c>
      <c r="HB9" s="210"/>
      <c r="HC9" s="211"/>
      <c r="HD9" s="15"/>
      <c r="HE9" s="344">
        <v>4</v>
      </c>
      <c r="HF9" s="345" t="s">
        <v>199</v>
      </c>
      <c r="HG9" s="345">
        <f>HG7-HG8</f>
        <v>14317454.882799998</v>
      </c>
      <c r="HH9" s="345">
        <f>HH7-HH8</f>
        <v>29750785.201399997</v>
      </c>
      <c r="HI9" s="345">
        <f>HI7-HI8</f>
        <v>66337698.447400004</v>
      </c>
      <c r="HJ9" s="345">
        <f>SUM(HG9:HI9)</f>
        <v>110405938.5316</v>
      </c>
      <c r="HK9" s="345">
        <f>HK7-HK8</f>
        <v>13511750.102799997</v>
      </c>
      <c r="HL9" s="345">
        <f>HL7-HL8</f>
        <v>28839158.6162</v>
      </c>
      <c r="HM9" s="345">
        <f>HM7-HM8</f>
        <v>62943349.297399998</v>
      </c>
      <c r="HN9" s="345">
        <f>SUM(HK9:HM9)</f>
        <v>105294258.01639999</v>
      </c>
      <c r="HO9" s="15"/>
      <c r="HP9" s="22"/>
      <c r="HQ9" s="15"/>
      <c r="HR9" s="15"/>
      <c r="HS9" s="247">
        <v>4</v>
      </c>
      <c r="HT9" s="231">
        <v>4</v>
      </c>
      <c r="HU9" s="231">
        <v>10</v>
      </c>
      <c r="HV9" s="231">
        <v>11</v>
      </c>
      <c r="HW9" s="258">
        <v>23871837</v>
      </c>
      <c r="HX9" s="258">
        <v>27187633</v>
      </c>
      <c r="HY9" s="252">
        <f t="shared" si="5"/>
        <v>1.1000000000000001</v>
      </c>
      <c r="HZ9" s="252">
        <f t="shared" si="6"/>
        <v>1.1388999095461316</v>
      </c>
      <c r="IA9" s="254">
        <v>1</v>
      </c>
      <c r="IB9" s="254">
        <v>0</v>
      </c>
      <c r="IC9" s="254">
        <v>0</v>
      </c>
      <c r="ID9" s="15"/>
      <c r="IE9" s="22"/>
      <c r="IF9" s="15"/>
      <c r="IG9" s="276">
        <v>4</v>
      </c>
      <c r="IH9" s="277">
        <v>4</v>
      </c>
      <c r="II9" s="251">
        <f t="shared" si="7"/>
        <v>1.1388999095461316</v>
      </c>
      <c r="IJ9" s="256">
        <v>9251.75</v>
      </c>
      <c r="IK9" s="253">
        <f t="shared" si="30"/>
        <v>10536.817238143423</v>
      </c>
      <c r="IL9" s="256">
        <v>2628167</v>
      </c>
      <c r="IM9" s="253">
        <v>2979144</v>
      </c>
      <c r="IN9" s="256">
        <v>1178111.3779000002</v>
      </c>
      <c r="IO9" s="253">
        <v>1291645</v>
      </c>
      <c r="IP9" s="256">
        <f t="shared" si="31"/>
        <v>1187363.1279000002</v>
      </c>
      <c r="IQ9" s="256">
        <f t="shared" si="31"/>
        <v>1302181.8172381434</v>
      </c>
      <c r="IR9" s="223"/>
      <c r="IS9" s="224"/>
      <c r="IT9" s="223"/>
      <c r="IU9" s="276">
        <v>4</v>
      </c>
      <c r="IV9" s="277">
        <v>4</v>
      </c>
      <c r="IW9" s="278">
        <f t="shared" si="8"/>
        <v>1.1000000000000001</v>
      </c>
      <c r="IX9" s="279">
        <f t="shared" si="8"/>
        <v>1.1388999095461316</v>
      </c>
      <c r="IY9" s="256">
        <v>372299.31635847146</v>
      </c>
      <c r="IZ9" s="253">
        <f t="shared" si="69"/>
        <v>424011.65772474982</v>
      </c>
      <c r="JA9" s="256">
        <v>29684.984039999999</v>
      </c>
      <c r="JB9" s="253">
        <f t="shared" si="32"/>
        <v>33808.225638034361</v>
      </c>
      <c r="JC9" s="256">
        <v>290913.08320152853</v>
      </c>
      <c r="JD9" s="253">
        <f t="shared" si="33"/>
        <v>320004.39152168139</v>
      </c>
      <c r="JE9" s="256">
        <v>319416.8</v>
      </c>
      <c r="JF9" s="253">
        <v>355695.65</v>
      </c>
      <c r="JG9" s="256">
        <v>56584.513000000006</v>
      </c>
      <c r="JH9" s="253">
        <f t="shared" si="34"/>
        <v>64444.096737411914</v>
      </c>
      <c r="JI9" s="256">
        <v>41889.627500000002</v>
      </c>
      <c r="JJ9" s="253">
        <f t="shared" si="35"/>
        <v>47708.092970671154</v>
      </c>
      <c r="JK9" s="256">
        <v>39820.879999999997</v>
      </c>
      <c r="JL9" s="253">
        <f t="shared" si="36"/>
        <v>45351.996630047361</v>
      </c>
      <c r="JM9" s="256">
        <v>172850.60404999999</v>
      </c>
      <c r="JN9" s="253">
        <f t="shared" si="37"/>
        <v>196859.53731753922</v>
      </c>
      <c r="JO9" s="256">
        <f t="shared" si="38"/>
        <v>1323459.8081499999</v>
      </c>
      <c r="JP9" s="256">
        <f t="shared" si="38"/>
        <v>1487883.648540135</v>
      </c>
      <c r="JQ9" s="280">
        <f t="shared" si="9"/>
        <v>5.4726487169373481</v>
      </c>
      <c r="JR9" s="15"/>
      <c r="JS9" s="22"/>
      <c r="JT9" s="15"/>
      <c r="JU9" s="247">
        <v>4</v>
      </c>
      <c r="JV9" s="231">
        <v>4</v>
      </c>
      <c r="JW9" s="15">
        <f t="shared" si="10"/>
        <v>11</v>
      </c>
      <c r="JX9" s="15">
        <f t="shared" si="39"/>
        <v>11</v>
      </c>
      <c r="JY9" s="281">
        <f t="shared" si="11"/>
        <v>27187633</v>
      </c>
      <c r="JZ9" s="281">
        <f t="shared" si="12"/>
        <v>27421660.217667043</v>
      </c>
      <c r="KA9" s="282">
        <f t="shared" si="40"/>
        <v>1</v>
      </c>
      <c r="KB9" s="282">
        <f t="shared" si="41"/>
        <v>1.008607855552083</v>
      </c>
      <c r="KC9" s="282">
        <f t="shared" si="42"/>
        <v>1.2141983155587761</v>
      </c>
      <c r="KD9" s="231" t="s">
        <v>254</v>
      </c>
      <c r="KE9" s="231"/>
      <c r="KF9" s="232"/>
      <c r="KG9" s="231"/>
      <c r="KH9" s="247">
        <v>4</v>
      </c>
      <c r="KI9" s="231">
        <v>4</v>
      </c>
      <c r="KJ9" s="346" t="str">
        <f t="shared" si="13"/>
        <v>Q3</v>
      </c>
      <c r="KK9" s="284">
        <f t="shared" si="14"/>
        <v>1.2141983155587761</v>
      </c>
      <c r="KL9" s="270">
        <f t="shared" si="43"/>
        <v>10536.817238143423</v>
      </c>
      <c r="KM9" s="270">
        <f t="shared" si="44"/>
        <v>12793.785741904419</v>
      </c>
      <c r="KN9" s="270">
        <f t="shared" si="15"/>
        <v>2979144</v>
      </c>
      <c r="KO9" s="270">
        <f t="shared" si="16"/>
        <v>3069384.8052760293</v>
      </c>
      <c r="KP9" s="270">
        <f t="shared" si="17"/>
        <v>1291645</v>
      </c>
      <c r="KQ9" s="270">
        <f t="shared" si="18"/>
        <v>1292659.5655057277</v>
      </c>
      <c r="KR9" s="270">
        <v>0</v>
      </c>
      <c r="KS9" s="270">
        <f t="shared" si="45"/>
        <v>61543.683942220967</v>
      </c>
      <c r="KT9" s="270">
        <f t="shared" si="19"/>
        <v>1302181.8172381434</v>
      </c>
      <c r="KU9" s="270">
        <f t="shared" si="19"/>
        <v>1305453.3512476322</v>
      </c>
      <c r="KV9" s="235"/>
      <c r="KW9" s="232"/>
      <c r="KX9" s="231"/>
      <c r="KY9" s="285">
        <f t="shared" si="70"/>
        <v>4</v>
      </c>
      <c r="KZ9" s="286">
        <v>3</v>
      </c>
      <c r="LA9" s="287">
        <f t="shared" si="71"/>
        <v>1</v>
      </c>
      <c r="LB9" s="287">
        <f t="shared" si="71"/>
        <v>1.008607855552083</v>
      </c>
      <c r="LC9" s="288">
        <v>119.11363112040443</v>
      </c>
      <c r="LD9" s="201">
        <f t="shared" si="72"/>
        <v>455692.80416638701</v>
      </c>
      <c r="LE9" s="288">
        <v>119.11363112040443</v>
      </c>
      <c r="LF9" s="201">
        <f t="shared" si="46"/>
        <v>23706.79475950027</v>
      </c>
      <c r="LG9" s="288">
        <v>119.11363112040443</v>
      </c>
      <c r="LH9" s="201">
        <f t="shared" si="47"/>
        <v>169127.69218436183</v>
      </c>
      <c r="LI9" s="288">
        <v>115.580400056581</v>
      </c>
      <c r="LJ9" s="201">
        <f t="shared" si="48"/>
        <v>361522.50544469676</v>
      </c>
      <c r="LK9" s="288">
        <v>117.061929172885</v>
      </c>
      <c r="LL9" s="201">
        <f t="shared" si="49"/>
        <v>72005.985444944803</v>
      </c>
      <c r="LM9" s="288">
        <v>138.08520978454499</v>
      </c>
      <c r="LN9" s="201">
        <f t="shared" si="50"/>
        <v>50926.323505347937</v>
      </c>
      <c r="LO9" s="288">
        <v>105.221053751493</v>
      </c>
      <c r="LP9" s="201">
        <f t="shared" si="51"/>
        <v>48981.590585405655</v>
      </c>
      <c r="LQ9" s="288">
        <v>110.455373406193</v>
      </c>
      <c r="LR9" s="289">
        <f t="shared" si="52"/>
        <v>201568.05966364525</v>
      </c>
      <c r="LS9" s="290">
        <f t="shared" si="53"/>
        <v>1275855.4071384727</v>
      </c>
      <c r="LT9" s="290">
        <f t="shared" si="73"/>
        <v>1383531.7557542895</v>
      </c>
      <c r="LU9" s="23"/>
      <c r="LV9" s="244"/>
      <c r="LW9" s="15"/>
      <c r="LX9" s="247">
        <v>4</v>
      </c>
      <c r="LY9" s="291">
        <v>4</v>
      </c>
      <c r="LZ9" s="256">
        <f t="shared" si="20"/>
        <v>1187363.1279000002</v>
      </c>
      <c r="MA9" s="256">
        <f t="shared" si="20"/>
        <v>1302181.8172381434</v>
      </c>
      <c r="MB9" s="253">
        <f t="shared" si="21"/>
        <v>1305453.3512476322</v>
      </c>
      <c r="MC9" s="256">
        <f t="shared" si="22"/>
        <v>1323459.8081499999</v>
      </c>
      <c r="MD9" s="256">
        <f t="shared" si="22"/>
        <v>1487883.648540135</v>
      </c>
      <c r="ME9" s="253">
        <f t="shared" si="54"/>
        <v>1806585.819804878</v>
      </c>
      <c r="MF9" s="256">
        <f t="shared" si="55"/>
        <v>-136096.68024999974</v>
      </c>
      <c r="MG9" s="256">
        <f t="shared" si="55"/>
        <v>-185701.83130199159</v>
      </c>
      <c r="MH9" s="256">
        <f t="shared" si="55"/>
        <v>-501132.4685572458</v>
      </c>
      <c r="MI9" s="15"/>
      <c r="MJ9" s="22"/>
      <c r="MK9" s="15"/>
      <c r="ML9" s="247">
        <f t="shared" si="74"/>
        <v>4</v>
      </c>
      <c r="MM9" s="257" t="s">
        <v>200</v>
      </c>
      <c r="MN9" s="256">
        <f>MN7+MN8</f>
        <v>358323349.98730826</v>
      </c>
      <c r="MO9" s="15"/>
      <c r="MP9" s="22"/>
      <c r="MQ9" s="15"/>
      <c r="MR9" s="193">
        <f t="shared" ref="MR9:MR24" si="83">MR8+1</f>
        <v>3</v>
      </c>
      <c r="MS9" s="299" t="s">
        <v>201</v>
      </c>
      <c r="MT9" s="200">
        <f>N9</f>
        <v>101297214.72157842</v>
      </c>
      <c r="MU9" s="292">
        <f t="shared" si="56"/>
        <v>4.7140091272551814</v>
      </c>
      <c r="MV9" s="17"/>
      <c r="MW9" s="293">
        <f>MT30</f>
        <v>131689552.20783061</v>
      </c>
      <c r="MX9" s="292">
        <f t="shared" si="57"/>
        <v>6.1283595287207913</v>
      </c>
      <c r="MY9" s="15"/>
      <c r="MZ9" s="22"/>
      <c r="NA9" s="15"/>
      <c r="NB9" s="193">
        <f t="shared" ref="NB9:NB24" si="84">NB8+1</f>
        <v>3</v>
      </c>
      <c r="NC9" s="299" t="str">
        <f t="shared" si="58"/>
        <v>Base Handling Commissions (HC)</v>
      </c>
      <c r="ND9" s="200">
        <v>101906168.44436112</v>
      </c>
      <c r="NE9" s="200">
        <f>MT9</f>
        <v>101297214.72157842</v>
      </c>
      <c r="NF9" s="200">
        <f t="shared" si="75"/>
        <v>-608953.72278270125</v>
      </c>
      <c r="NG9" s="294">
        <f t="shared" si="76"/>
        <v>-5.9756316234691785E-3</v>
      </c>
      <c r="NH9" s="15"/>
      <c r="NI9" s="22"/>
      <c r="NJ9" s="15"/>
    </row>
    <row r="10" spans="1:374" x14ac:dyDescent="0.3">
      <c r="A10" s="17"/>
      <c r="B10" s="177">
        <f t="shared" si="77"/>
        <v>5</v>
      </c>
      <c r="C10" s="295"/>
      <c r="D10" s="17" t="s">
        <v>202</v>
      </c>
      <c r="E10" s="196"/>
      <c r="F10" s="293">
        <f>GW14+GA14</f>
        <v>6021594.1700000009</v>
      </c>
      <c r="G10" s="222">
        <f t="shared" si="23"/>
        <v>0.29519107155012259</v>
      </c>
      <c r="H10" s="293">
        <f>HA14</f>
        <v>466286.09000000008</v>
      </c>
      <c r="I10" s="219">
        <f t="shared" si="24"/>
        <v>2.2765688881658769E-2</v>
      </c>
      <c r="J10" s="201">
        <f t="shared" si="59"/>
        <v>-5555308.080000001</v>
      </c>
      <c r="K10" s="293">
        <f>IK26</f>
        <v>474734.09906802501</v>
      </c>
      <c r="L10" s="219">
        <f t="shared" si="25"/>
        <v>2.2282590984466857E-2</v>
      </c>
      <c r="M10" s="201">
        <f t="shared" si="60"/>
        <v>8448.0090680249268</v>
      </c>
      <c r="N10" s="293">
        <f>KM26</f>
        <v>582404.61959144333</v>
      </c>
      <c r="O10" s="219">
        <f t="shared" si="26"/>
        <v>2.7103022526884988E-2</v>
      </c>
      <c r="P10" s="201">
        <f t="shared" si="61"/>
        <v>107670.52052341832</v>
      </c>
      <c r="Q10" s="293">
        <f t="shared" si="62"/>
        <v>-5439189.5504085571</v>
      </c>
      <c r="R10" s="220">
        <f t="shared" si="63"/>
        <v>-0.90818481607671875</v>
      </c>
      <c r="S10" s="15"/>
      <c r="T10" s="22"/>
      <c r="U10" s="15"/>
      <c r="V10" s="19">
        <f>V8+1</f>
        <v>3</v>
      </c>
      <c r="W10" s="255" t="s">
        <v>173</v>
      </c>
      <c r="X10" s="256">
        <v>-177537.29046666634</v>
      </c>
      <c r="Y10" s="256">
        <v>2326374.5760555672</v>
      </c>
      <c r="Z10" s="256">
        <v>11256820.317749999</v>
      </c>
      <c r="AA10" s="256">
        <f>SUM(X10:Z10)</f>
        <v>13405657.603338901</v>
      </c>
      <c r="AB10" s="256"/>
      <c r="AC10" s="22"/>
      <c r="AD10" s="15"/>
      <c r="AE10" s="296">
        <f t="shared" si="78"/>
        <v>4</v>
      </c>
      <c r="AF10" s="192" t="s">
        <v>26</v>
      </c>
      <c r="AG10" s="17"/>
      <c r="AH10" s="17"/>
      <c r="AI10" s="17"/>
      <c r="AJ10" s="15"/>
      <c r="AK10" s="22"/>
      <c r="AL10" s="15"/>
      <c r="AM10" s="193">
        <v>5</v>
      </c>
      <c r="AN10" s="194"/>
      <c r="AO10" s="17"/>
      <c r="AP10" s="17" t="s">
        <v>202</v>
      </c>
      <c r="AQ10" s="196"/>
      <c r="AR10" s="302">
        <v>351000.77</v>
      </c>
      <c r="AS10" s="303">
        <v>3.4227935612112924E-2</v>
      </c>
      <c r="AT10" s="304"/>
      <c r="AU10" s="302">
        <v>392967.44999999995</v>
      </c>
      <c r="AV10" s="303">
        <v>3.6413574986312203E-2</v>
      </c>
      <c r="AW10" s="294">
        <f>AV10/AS10-1</f>
        <v>6.3855424965384211E-2</v>
      </c>
      <c r="AX10" s="304"/>
      <c r="AY10" s="302">
        <v>419971.50999999995</v>
      </c>
      <c r="AZ10" s="303">
        <v>3.2552478729062043E-2</v>
      </c>
      <c r="BA10" s="294">
        <f>AZ10/AV10-1</f>
        <v>-0.10603452857077444</v>
      </c>
      <c r="BB10" s="304"/>
      <c r="BC10" s="302">
        <v>465783.3236</v>
      </c>
      <c r="BD10" s="303">
        <v>3.1672779070028398E-2</v>
      </c>
      <c r="BE10" s="294">
        <f>BD10/AZ10-1</f>
        <v>-2.7024045276413E-2</v>
      </c>
      <c r="BF10" s="304"/>
      <c r="BG10" s="302">
        <v>1360261.3124000002</v>
      </c>
      <c r="BH10" s="303">
        <v>8.9511992892331985E-2</v>
      </c>
      <c r="BI10" s="294">
        <f>BH10/BD10-1</f>
        <v>1.8261489998847686</v>
      </c>
      <c r="BJ10" s="304"/>
      <c r="BK10" s="302">
        <v>1390376.9787000001</v>
      </c>
      <c r="BL10" s="303">
        <v>8.2655695684016636E-2</v>
      </c>
      <c r="BM10" s="294">
        <f>BL10/BH10-1</f>
        <v>-7.6596408891960732E-2</v>
      </c>
      <c r="BN10" s="304"/>
      <c r="BO10" s="302">
        <v>770218.05</v>
      </c>
      <c r="BP10" s="303">
        <v>4.1525871275282955E-2</v>
      </c>
      <c r="BQ10" s="294">
        <f>BP10/BL10-1</f>
        <v>-0.49760423729259196</v>
      </c>
      <c r="BR10" s="304"/>
      <c r="BS10" s="17">
        <v>1472526.2590000001</v>
      </c>
      <c r="BT10" s="17">
        <v>7.5050191908761346E-2</v>
      </c>
      <c r="BU10" s="17">
        <f>BT10/BP10-1</f>
        <v>0.8073116735164747</v>
      </c>
      <c r="BV10" s="293">
        <v>11886052.370000001</v>
      </c>
      <c r="BW10" s="305">
        <v>0.6140398725184244</v>
      </c>
      <c r="BX10" s="305">
        <f t="shared" si="65"/>
        <v>7.1817228830662252</v>
      </c>
      <c r="BY10" s="293">
        <f t="shared" si="27"/>
        <v>6021594.1700000009</v>
      </c>
      <c r="BZ10" s="305">
        <f t="shared" si="27"/>
        <v>0.29519107155012259</v>
      </c>
      <c r="CA10" s="305">
        <f t="shared" si="66"/>
        <v>-0.51926400098510661</v>
      </c>
      <c r="CB10" s="306">
        <f t="shared" si="67"/>
        <v>16.15550131129342</v>
      </c>
      <c r="CC10" s="307">
        <f t="shared" si="68"/>
        <v>0.20863053156854372</v>
      </c>
      <c r="CD10" s="15"/>
      <c r="CE10" s="22"/>
      <c r="CF10" s="15"/>
      <c r="CG10" s="15"/>
      <c r="CH10" s="15"/>
      <c r="CI10" s="15"/>
      <c r="CJ10" s="15"/>
      <c r="CK10" s="15"/>
      <c r="CL10" s="15"/>
      <c r="CM10" s="841"/>
      <c r="CN10" s="15"/>
      <c r="CO10" s="15"/>
      <c r="CP10" s="262"/>
      <c r="CQ10" s="15"/>
      <c r="CR10" s="26"/>
      <c r="CS10" s="15"/>
      <c r="CT10" s="247"/>
      <c r="CU10" s="347"/>
      <c r="CV10" s="348"/>
      <c r="CW10" s="15"/>
      <c r="CX10" s="348"/>
      <c r="CY10" s="15"/>
      <c r="CZ10" s="262">
        <f>JB27</f>
        <v>1.0675656283532953</v>
      </c>
      <c r="DA10" s="15"/>
      <c r="DB10" s="26"/>
      <c r="DC10" s="15"/>
      <c r="DD10" s="15"/>
      <c r="DE10" s="15"/>
      <c r="DF10" s="15"/>
      <c r="DG10" s="15"/>
      <c r="DH10" s="15"/>
      <c r="DI10" s="262">
        <f>JD27</f>
        <v>1.0393230292920801</v>
      </c>
      <c r="DJ10" s="15"/>
      <c r="DK10" s="22"/>
      <c r="DL10" s="15"/>
      <c r="DM10" s="193">
        <v>5</v>
      </c>
      <c r="DN10" s="349" t="s">
        <v>203</v>
      </c>
      <c r="DO10" s="200"/>
      <c r="DP10" s="200"/>
      <c r="DQ10" s="200"/>
      <c r="DR10" s="200"/>
      <c r="DS10" s="293">
        <v>2600155.25</v>
      </c>
      <c r="DT10" s="200">
        <v>3991456</v>
      </c>
      <c r="DU10" s="200">
        <v>6512911</v>
      </c>
      <c r="DV10" s="200">
        <v>13104522.25</v>
      </c>
      <c r="DW10" s="15"/>
      <c r="DX10" s="22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23"/>
      <c r="EK10" s="319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350" t="s">
        <v>204</v>
      </c>
      <c r="EY10" s="15"/>
      <c r="EZ10" s="23"/>
      <c r="FA10" s="319"/>
      <c r="FB10" s="15"/>
      <c r="FC10" s="193">
        <f t="shared" si="82"/>
        <v>5</v>
      </c>
      <c r="FD10" s="317"/>
      <c r="FE10" s="318" t="s">
        <v>205</v>
      </c>
      <c r="FF10" s="200">
        <v>33195.89</v>
      </c>
      <c r="FG10" s="200">
        <v>189576.59999999998</v>
      </c>
      <c r="FH10" s="200">
        <v>36347.360000000001</v>
      </c>
      <c r="FI10" s="201">
        <f t="shared" si="29"/>
        <v>259119.84999999998</v>
      </c>
      <c r="FJ10" s="200">
        <v>0</v>
      </c>
      <c r="FK10" s="200">
        <v>0</v>
      </c>
      <c r="FL10" s="200">
        <v>0</v>
      </c>
      <c r="FM10" s="200">
        <v>0</v>
      </c>
      <c r="FN10" s="200">
        <v>0</v>
      </c>
      <c r="FO10" s="23"/>
      <c r="FP10" s="319"/>
      <c r="FQ10" s="15"/>
      <c r="FR10" s="193">
        <v>5</v>
      </c>
      <c r="FS10" s="196" t="s">
        <v>206</v>
      </c>
      <c r="FT10" s="200">
        <v>0</v>
      </c>
      <c r="FU10" s="200">
        <v>0</v>
      </c>
      <c r="FV10" s="200">
        <v>0</v>
      </c>
      <c r="FW10" s="201">
        <v>0</v>
      </c>
      <c r="FX10" s="200">
        <v>0</v>
      </c>
      <c r="FY10" s="200">
        <v>0</v>
      </c>
      <c r="FZ10" s="200">
        <v>0</v>
      </c>
      <c r="GA10" s="201">
        <f t="shared" si="1"/>
        <v>0</v>
      </c>
      <c r="GB10" s="210"/>
      <c r="GC10" s="211"/>
      <c r="GD10" s="15"/>
      <c r="GE10" s="193">
        <v>5</v>
      </c>
      <c r="GF10" s="17" t="s">
        <v>207</v>
      </c>
      <c r="GG10" s="200">
        <v>0</v>
      </c>
      <c r="GH10" s="200">
        <v>0</v>
      </c>
      <c r="GI10" s="200">
        <v>0</v>
      </c>
      <c r="GJ10" s="201">
        <f t="shared" si="2"/>
        <v>0</v>
      </c>
      <c r="GK10" s="200">
        <v>0</v>
      </c>
      <c r="GL10" s="200">
        <v>0</v>
      </c>
      <c r="GM10" s="200">
        <v>0</v>
      </c>
      <c r="GN10" s="201">
        <f t="shared" si="3"/>
        <v>0</v>
      </c>
      <c r="GO10" s="210"/>
      <c r="GP10" s="211"/>
      <c r="GQ10" s="15"/>
      <c r="GR10" s="193">
        <v>5</v>
      </c>
      <c r="GS10" s="196" t="s">
        <v>208</v>
      </c>
      <c r="GT10" s="200">
        <v>0</v>
      </c>
      <c r="GU10" s="200">
        <v>30555</v>
      </c>
      <c r="GV10" s="200">
        <v>152288.63</v>
      </c>
      <c r="GW10" s="201">
        <f t="shared" si="4"/>
        <v>182843.63</v>
      </c>
      <c r="GX10" s="200">
        <v>0</v>
      </c>
      <c r="GY10" s="200">
        <v>30555</v>
      </c>
      <c r="GZ10" s="200">
        <v>152288.63</v>
      </c>
      <c r="HA10" s="200">
        <f>SUM(GX10:GZ10)</f>
        <v>182843.63</v>
      </c>
      <c r="HB10" s="210"/>
      <c r="HC10" s="211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215"/>
      <c r="HP10" s="351"/>
      <c r="HQ10" s="15"/>
      <c r="HR10" s="15"/>
      <c r="HS10" s="193">
        <v>5</v>
      </c>
      <c r="HT10" s="216">
        <v>5</v>
      </c>
      <c r="HU10" s="216">
        <v>10</v>
      </c>
      <c r="HV10" s="216">
        <v>10</v>
      </c>
      <c r="HW10" s="217">
        <v>27498430</v>
      </c>
      <c r="HX10" s="217">
        <v>27800711</v>
      </c>
      <c r="HY10" s="219">
        <f t="shared" si="5"/>
        <v>1</v>
      </c>
      <c r="HZ10" s="219">
        <f t="shared" si="6"/>
        <v>1.0109926639448144</v>
      </c>
      <c r="IA10" s="220">
        <v>1</v>
      </c>
      <c r="IB10" s="220">
        <v>0</v>
      </c>
      <c r="IC10" s="220">
        <v>0</v>
      </c>
      <c r="ID10" s="15"/>
      <c r="IE10" s="22"/>
      <c r="IF10" s="15"/>
      <c r="IG10" s="225">
        <v>5</v>
      </c>
      <c r="IH10" s="226">
        <v>5</v>
      </c>
      <c r="II10" s="222">
        <f t="shared" si="7"/>
        <v>1.0109926639448144</v>
      </c>
      <c r="IJ10" s="200">
        <v>0</v>
      </c>
      <c r="IK10" s="201">
        <f t="shared" si="30"/>
        <v>0</v>
      </c>
      <c r="IL10" s="200">
        <v>2971255</v>
      </c>
      <c r="IM10" s="201">
        <v>3013891</v>
      </c>
      <c r="IN10" s="200">
        <v>1296423.4271</v>
      </c>
      <c r="IO10" s="201">
        <v>1284675</v>
      </c>
      <c r="IP10" s="200">
        <f t="shared" si="31"/>
        <v>1296423.4271</v>
      </c>
      <c r="IQ10" s="200">
        <f t="shared" si="31"/>
        <v>1284675</v>
      </c>
      <c r="IR10" s="223"/>
      <c r="IS10" s="224"/>
      <c r="IT10" s="223"/>
      <c r="IU10" s="225">
        <v>5</v>
      </c>
      <c r="IV10" s="226">
        <v>5</v>
      </c>
      <c r="IW10" s="227">
        <f t="shared" si="8"/>
        <v>1</v>
      </c>
      <c r="IX10" s="228">
        <f t="shared" si="8"/>
        <v>1.0109926639448144</v>
      </c>
      <c r="IY10" s="200">
        <v>340820.67676966917</v>
      </c>
      <c r="IZ10" s="201">
        <f t="shared" si="69"/>
        <v>344567.20393484231</v>
      </c>
      <c r="JA10" s="200">
        <v>21884.400000000001</v>
      </c>
      <c r="JB10" s="201">
        <f t="shared" si="32"/>
        <v>22124.967854833896</v>
      </c>
      <c r="JC10" s="200">
        <v>276814.55323033093</v>
      </c>
      <c r="JD10" s="201">
        <f t="shared" si="33"/>
        <v>276814.55323033093</v>
      </c>
      <c r="JE10" s="200">
        <v>383016.1</v>
      </c>
      <c r="JF10" s="201">
        <v>383016.1</v>
      </c>
      <c r="JG10" s="200">
        <v>57528.466999999968</v>
      </c>
      <c r="JH10" s="201">
        <f t="shared" si="34"/>
        <v>58160.858104991312</v>
      </c>
      <c r="JI10" s="200">
        <v>24305.469999999994</v>
      </c>
      <c r="JJ10" s="201">
        <f t="shared" si="35"/>
        <v>24572.65186373076</v>
      </c>
      <c r="JK10" s="200">
        <v>28584.559999999998</v>
      </c>
      <c r="JL10" s="201">
        <f t="shared" si="36"/>
        <v>28898.780462090381</v>
      </c>
      <c r="JM10" s="200">
        <v>140896.01949999999</v>
      </c>
      <c r="JN10" s="201">
        <f t="shared" si="37"/>
        <v>142444.84209352551</v>
      </c>
      <c r="JO10" s="200">
        <f t="shared" si="38"/>
        <v>1273850.2465000001</v>
      </c>
      <c r="JP10" s="200">
        <f t="shared" si="38"/>
        <v>1280599.9575443449</v>
      </c>
      <c r="JQ10" s="229">
        <f t="shared" si="9"/>
        <v>4.6063568573636298</v>
      </c>
      <c r="JR10" s="15"/>
      <c r="JS10" s="22"/>
      <c r="JT10" s="15"/>
      <c r="JU10" s="193">
        <v>5</v>
      </c>
      <c r="JV10" s="216">
        <v>5</v>
      </c>
      <c r="JW10" s="17">
        <f t="shared" si="10"/>
        <v>10</v>
      </c>
      <c r="JX10" s="17">
        <f t="shared" si="39"/>
        <v>10</v>
      </c>
      <c r="JY10" s="199">
        <f t="shared" si="11"/>
        <v>27800711</v>
      </c>
      <c r="JZ10" s="199">
        <f t="shared" si="12"/>
        <v>28040015.504533205</v>
      </c>
      <c r="KA10" s="230">
        <f t="shared" si="40"/>
        <v>1</v>
      </c>
      <c r="KB10" s="230">
        <f t="shared" si="41"/>
        <v>1.008607855552083</v>
      </c>
      <c r="KC10" s="230">
        <f t="shared" si="42"/>
        <v>1.0837191673372328</v>
      </c>
      <c r="KD10" s="216" t="s">
        <v>435</v>
      </c>
      <c r="KE10" s="231"/>
      <c r="KF10" s="232"/>
      <c r="KG10" s="231"/>
      <c r="KH10" s="193">
        <v>5</v>
      </c>
      <c r="KI10" s="216">
        <v>5</v>
      </c>
      <c r="KJ10" s="233" t="str">
        <f t="shared" si="13"/>
        <v>Q4</v>
      </c>
      <c r="KK10" s="234">
        <f t="shared" si="14"/>
        <v>1.0837191673372328</v>
      </c>
      <c r="KL10" s="200">
        <f t="shared" si="43"/>
        <v>0</v>
      </c>
      <c r="KM10" s="200">
        <f t="shared" si="44"/>
        <v>0</v>
      </c>
      <c r="KN10" s="200">
        <f t="shared" si="15"/>
        <v>3013891</v>
      </c>
      <c r="KO10" s="200">
        <f t="shared" si="16"/>
        <v>3138599.0799298398</v>
      </c>
      <c r="KP10" s="200">
        <f t="shared" si="17"/>
        <v>1284675</v>
      </c>
      <c r="KQ10" s="200">
        <f t="shared" si="18"/>
        <v>1321808.8901674631</v>
      </c>
      <c r="KR10" s="200">
        <v>0</v>
      </c>
      <c r="KS10" s="200">
        <f t="shared" si="45"/>
        <v>62931.486943090102</v>
      </c>
      <c r="KT10" s="200">
        <f t="shared" si="19"/>
        <v>1284675</v>
      </c>
      <c r="KU10" s="200">
        <f t="shared" si="19"/>
        <v>1321808.8901674631</v>
      </c>
      <c r="KV10" s="235"/>
      <c r="KW10" s="232"/>
      <c r="KX10" s="231"/>
      <c r="KY10" s="276">
        <f t="shared" si="70"/>
        <v>5</v>
      </c>
      <c r="KZ10" s="277">
        <v>4</v>
      </c>
      <c r="LA10" s="321">
        <f t="shared" si="71"/>
        <v>1</v>
      </c>
      <c r="LB10" s="321">
        <f t="shared" si="71"/>
        <v>1.008607855552083</v>
      </c>
      <c r="LC10" s="322">
        <v>97.871738014620576</v>
      </c>
      <c r="LD10" s="253">
        <f t="shared" si="72"/>
        <v>556561.76276910177</v>
      </c>
      <c r="LE10" s="322">
        <v>97.871738014620576</v>
      </c>
      <c r="LF10" s="253">
        <f t="shared" si="46"/>
        <v>44377.000760235511</v>
      </c>
      <c r="LG10" s="322">
        <v>97.871738014620576</v>
      </c>
      <c r="LH10" s="253">
        <f t="shared" si="47"/>
        <v>416456.03565504291</v>
      </c>
      <c r="LI10" s="322">
        <v>113.283800212451</v>
      </c>
      <c r="LJ10" s="253">
        <f t="shared" si="48"/>
        <v>398317.11108523578</v>
      </c>
      <c r="LK10" s="322">
        <v>114.530871148214</v>
      </c>
      <c r="LL10" s="253">
        <f t="shared" si="49"/>
        <v>71278.508497470248</v>
      </c>
      <c r="LM10" s="322">
        <v>133.31173389491801</v>
      </c>
      <c r="LN10" s="253">
        <f t="shared" si="50"/>
        <v>55766.543429240694</v>
      </c>
      <c r="LO10" s="322">
        <v>103.218284594742</v>
      </c>
      <c r="LP10" s="253">
        <f t="shared" si="51"/>
        <v>47851.084549658422</v>
      </c>
      <c r="LQ10" s="322">
        <v>109.79963570127499</v>
      </c>
      <c r="LR10" s="253">
        <f t="shared" si="52"/>
        <v>215977.77305889269</v>
      </c>
      <c r="LS10" s="256">
        <f t="shared" si="53"/>
        <v>1487883.648540135</v>
      </c>
      <c r="LT10" s="256">
        <f t="shared" si="73"/>
        <v>1806585.819804878</v>
      </c>
      <c r="LU10" s="23"/>
      <c r="LV10" s="244"/>
      <c r="LW10" s="15"/>
      <c r="LX10" s="193">
        <v>5</v>
      </c>
      <c r="LY10" s="245">
        <v>5</v>
      </c>
      <c r="LZ10" s="200">
        <f t="shared" si="20"/>
        <v>1296423.4271</v>
      </c>
      <c r="MA10" s="200">
        <f t="shared" si="20"/>
        <v>1284675</v>
      </c>
      <c r="MB10" s="201">
        <f t="shared" si="21"/>
        <v>1321808.8901674631</v>
      </c>
      <c r="MC10" s="200">
        <f t="shared" si="22"/>
        <v>1273850.2465000001</v>
      </c>
      <c r="MD10" s="200">
        <f t="shared" si="22"/>
        <v>1280599.9575443449</v>
      </c>
      <c r="ME10" s="201">
        <f t="shared" si="54"/>
        <v>1387810.7196820532</v>
      </c>
      <c r="MF10" s="200">
        <f t="shared" si="55"/>
        <v>22573.180599999847</v>
      </c>
      <c r="MG10" s="200">
        <f t="shared" si="55"/>
        <v>4075.042455655057</v>
      </c>
      <c r="MH10" s="200">
        <f t="shared" si="55"/>
        <v>-66001.829514590092</v>
      </c>
      <c r="MI10" s="15"/>
      <c r="MJ10" s="22"/>
      <c r="MK10" s="15"/>
      <c r="ML10" s="193">
        <f>ML9+1</f>
        <v>5</v>
      </c>
      <c r="MM10" s="352" t="s">
        <v>209</v>
      </c>
      <c r="MN10" s="353"/>
      <c r="MO10" s="15"/>
      <c r="MP10" s="22"/>
      <c r="MQ10" s="15"/>
      <c r="MR10" s="247">
        <f t="shared" si="83"/>
        <v>4</v>
      </c>
      <c r="MS10" s="257" t="s">
        <v>202</v>
      </c>
      <c r="MT10" s="256">
        <f>N10</f>
        <v>582404.61959144333</v>
      </c>
      <c r="MU10" s="325">
        <f t="shared" si="56"/>
        <v>2.7103022526884988E-2</v>
      </c>
      <c r="MV10" s="15"/>
      <c r="MW10" s="250">
        <f>MT10</f>
        <v>582404.61959144333</v>
      </c>
      <c r="MX10" s="325">
        <f t="shared" si="57"/>
        <v>2.7103022526884988E-2</v>
      </c>
      <c r="MY10" s="15"/>
      <c r="MZ10" s="22"/>
      <c r="NA10" s="15"/>
      <c r="NB10" s="247">
        <f t="shared" si="84"/>
        <v>4</v>
      </c>
      <c r="NC10" s="257" t="str">
        <f t="shared" si="58"/>
        <v>Misc Revenue</v>
      </c>
      <c r="ND10" s="256">
        <v>2598518.1566623491</v>
      </c>
      <c r="NE10" s="256">
        <f>MT10</f>
        <v>582404.61959144333</v>
      </c>
      <c r="NF10" s="256">
        <f t="shared" si="75"/>
        <v>-2016113.5370709058</v>
      </c>
      <c r="NG10" s="265">
        <f t="shared" si="76"/>
        <v>-0.77587048291418925</v>
      </c>
      <c r="NH10" s="15"/>
      <c r="NI10" s="22"/>
      <c r="NJ10" s="15"/>
    </row>
    <row r="11" spans="1:374" x14ac:dyDescent="0.3">
      <c r="A11" s="15"/>
      <c r="B11" s="131">
        <f>B10+1</f>
        <v>6</v>
      </c>
      <c r="C11" s="248"/>
      <c r="D11" s="15" t="s">
        <v>210</v>
      </c>
      <c r="E11" s="249"/>
      <c r="F11" s="250">
        <v>0</v>
      </c>
      <c r="G11" s="251">
        <f t="shared" si="23"/>
        <v>0</v>
      </c>
      <c r="H11" s="250">
        <v>0</v>
      </c>
      <c r="I11" s="252">
        <f t="shared" si="24"/>
        <v>0</v>
      </c>
      <c r="J11" s="253">
        <f t="shared" si="59"/>
        <v>0</v>
      </c>
      <c r="K11" s="250">
        <v>0</v>
      </c>
      <c r="L11" s="252">
        <f t="shared" si="25"/>
        <v>0</v>
      </c>
      <c r="M11" s="253">
        <f t="shared" si="60"/>
        <v>0</v>
      </c>
      <c r="N11" s="250">
        <f>MT11</f>
        <v>4822773.09</v>
      </c>
      <c r="O11" s="252">
        <f t="shared" si="26"/>
        <v>0.2244345654263851</v>
      </c>
      <c r="P11" s="253">
        <f t="shared" si="61"/>
        <v>4822773.09</v>
      </c>
      <c r="Q11" s="250">
        <f t="shared" si="62"/>
        <v>4822773.09</v>
      </c>
      <c r="R11" s="354" t="str">
        <f>IFERROR(O11/G11-1,"N/A")</f>
        <v>N/A</v>
      </c>
      <c r="S11" s="15"/>
      <c r="T11" s="22"/>
      <c r="U11" s="15"/>
      <c r="V11" s="296">
        <f t="shared" si="64"/>
        <v>4</v>
      </c>
      <c r="W11" s="297" t="s">
        <v>182</v>
      </c>
      <c r="X11" s="219">
        <f>X10/$H$24*100</f>
        <v>-8.6679804659341407E-3</v>
      </c>
      <c r="Y11" s="219">
        <f>Y10/$H$24*100</f>
        <v>0.11358159927241634</v>
      </c>
      <c r="Z11" s="219">
        <f>Z10/$H$24*100</f>
        <v>0.54959664173261458</v>
      </c>
      <c r="AA11" s="219">
        <f>AA10/$H$24*100</f>
        <v>0.65451026053909678</v>
      </c>
      <c r="AB11" s="252"/>
      <c r="AC11" s="22"/>
      <c r="AD11" s="15"/>
      <c r="AE11" s="19">
        <f t="shared" si="78"/>
        <v>5</v>
      </c>
      <c r="AF11" s="257" t="s">
        <v>76</v>
      </c>
      <c r="AG11" s="25">
        <f>CM9</f>
        <v>1777659.441086225</v>
      </c>
      <c r="AH11" s="25">
        <f>CX9</f>
        <v>96694.048999999999</v>
      </c>
      <c r="AI11" s="258">
        <f>DH9</f>
        <v>535316.05072640697</v>
      </c>
      <c r="AJ11" s="15"/>
      <c r="AK11" s="22"/>
      <c r="AL11" s="15"/>
      <c r="AM11" s="355">
        <v>6</v>
      </c>
      <c r="AN11" s="356"/>
      <c r="AO11" s="356"/>
      <c r="AP11" s="356" t="s">
        <v>211</v>
      </c>
      <c r="AQ11" s="357"/>
      <c r="AR11" s="358">
        <v>41149542.24840001</v>
      </c>
      <c r="AS11" s="359">
        <v>4.0127088112831091</v>
      </c>
      <c r="AT11" s="360"/>
      <c r="AU11" s="358">
        <v>43536109.595200002</v>
      </c>
      <c r="AV11" s="359">
        <v>4.0341900871360252</v>
      </c>
      <c r="AW11" s="361">
        <f>AV11/AS11-1</f>
        <v>5.3533104102929663E-3</v>
      </c>
      <c r="AX11" s="360"/>
      <c r="AY11" s="358">
        <v>52475468.259999998</v>
      </c>
      <c r="AZ11" s="359">
        <v>4.067434394135975</v>
      </c>
      <c r="BA11" s="361">
        <f>AZ11/AV11-1</f>
        <v>8.2406397026151268E-3</v>
      </c>
      <c r="BB11" s="360"/>
      <c r="BC11" s="358">
        <v>60296489.323600002</v>
      </c>
      <c r="BD11" s="359">
        <v>4.1000982394224748</v>
      </c>
      <c r="BE11" s="361">
        <f>BD11/AZ11-1</f>
        <v>8.0305770471900129E-3</v>
      </c>
      <c r="BF11" s="360"/>
      <c r="BG11" s="358">
        <v>61146922.538433343</v>
      </c>
      <c r="BH11" s="359">
        <v>4.0237731131168939</v>
      </c>
      <c r="BI11" s="361">
        <f>BH11/BD11-1</f>
        <v>-1.8615438423331909E-2</v>
      </c>
      <c r="BJ11" s="360"/>
      <c r="BK11" s="358">
        <v>67411697.978699997</v>
      </c>
      <c r="BL11" s="359">
        <v>4.0075180177968992</v>
      </c>
      <c r="BM11" s="361">
        <f>BL11/BH11-1</f>
        <v>-4.0397643860697885E-3</v>
      </c>
      <c r="BN11" s="360"/>
      <c r="BO11" s="358">
        <v>82733345.540000066</v>
      </c>
      <c r="BP11" s="359">
        <v>4.4605216108185832</v>
      </c>
      <c r="BQ11" s="361">
        <f>BP11/BL11-1</f>
        <v>0.11303844200074709</v>
      </c>
      <c r="BR11" s="360"/>
      <c r="BS11" s="362">
        <v>96023263.244399965</v>
      </c>
      <c r="BT11" s="362">
        <v>4.8940141407676769</v>
      </c>
      <c r="BU11" s="362">
        <f>BT11/BP11-1</f>
        <v>9.7184268516421479E-2</v>
      </c>
      <c r="BV11" s="363">
        <v>108271476.32980001</v>
      </c>
      <c r="BW11" s="3">
        <v>5.5933628300959608</v>
      </c>
      <c r="BX11" s="3">
        <f t="shared" si="65"/>
        <v>0.14289878803222744</v>
      </c>
      <c r="BY11" s="363">
        <f>F12</f>
        <v>110405938.53159995</v>
      </c>
      <c r="BZ11" s="3">
        <f>G12</f>
        <v>5.4123287588874414</v>
      </c>
      <c r="CA11" s="3">
        <f t="shared" si="66"/>
        <v>-3.2365873036956816E-2</v>
      </c>
      <c r="CB11" s="364">
        <f t="shared" si="67"/>
        <v>1.6830417180617068</v>
      </c>
      <c r="CC11" s="265">
        <f t="shared" si="68"/>
        <v>6.8009612918157325E-2</v>
      </c>
      <c r="CD11" s="15"/>
      <c r="CE11" s="22"/>
      <c r="CF11" s="15"/>
      <c r="CG11" s="15"/>
      <c r="CH11" s="15"/>
      <c r="CI11" s="15"/>
      <c r="CJ11" s="15"/>
      <c r="CK11" s="15"/>
      <c r="CL11" s="258"/>
      <c r="CM11" s="15"/>
      <c r="CN11" s="15"/>
      <c r="CO11" s="15"/>
      <c r="CP11" s="258"/>
      <c r="CQ11" s="15"/>
      <c r="CR11" s="26"/>
      <c r="CS11" s="15"/>
      <c r="CT11" s="247"/>
      <c r="CU11" s="365"/>
      <c r="CV11" s="25"/>
      <c r="CW11" s="15"/>
      <c r="CX11" s="25"/>
      <c r="CY11" s="15"/>
      <c r="CZ11" s="15"/>
      <c r="DA11" s="15"/>
      <c r="DB11" s="26"/>
      <c r="DC11" s="15"/>
      <c r="DD11" s="15"/>
      <c r="DE11" s="15"/>
      <c r="DF11" s="15"/>
      <c r="DG11" s="23"/>
      <c r="DH11" s="15"/>
      <c r="DI11" s="15"/>
      <c r="DJ11" s="15"/>
      <c r="DK11" s="22"/>
      <c r="DL11" s="15"/>
      <c r="DM11" s="366">
        <v>6</v>
      </c>
      <c r="DN11" s="367" t="s">
        <v>212</v>
      </c>
      <c r="DO11" s="368"/>
      <c r="DP11" s="368"/>
      <c r="DQ11" s="368"/>
      <c r="DR11" s="368"/>
      <c r="DS11" s="369">
        <v>1084449.5999999999</v>
      </c>
      <c r="DT11" s="368">
        <v>1822712.4</v>
      </c>
      <c r="DU11" s="368">
        <v>3255384.4999999995</v>
      </c>
      <c r="DV11" s="368">
        <v>6162546.5</v>
      </c>
      <c r="DW11" s="15"/>
      <c r="DX11" s="22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23"/>
      <c r="EK11" s="319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23"/>
      <c r="FA11" s="319"/>
      <c r="FB11" s="15"/>
      <c r="FC11" s="247">
        <f t="shared" si="82"/>
        <v>6</v>
      </c>
      <c r="FD11" s="272"/>
      <c r="FE11" s="273" t="s">
        <v>213</v>
      </c>
      <c r="FF11" s="256">
        <v>33725.425600000002</v>
      </c>
      <c r="FG11" s="256">
        <v>34464.240000000005</v>
      </c>
      <c r="FH11" s="256">
        <v>52896.33</v>
      </c>
      <c r="FI11" s="253">
        <f t="shared" si="29"/>
        <v>121085.99560000001</v>
      </c>
      <c r="FJ11" s="256">
        <v>33725.425600000002</v>
      </c>
      <c r="FK11" s="256">
        <v>34847.94</v>
      </c>
      <c r="FL11" s="256">
        <v>52896.33</v>
      </c>
      <c r="FM11" s="256">
        <v>121469.69560000001</v>
      </c>
      <c r="FN11" s="256">
        <v>121469.69560000001</v>
      </c>
      <c r="FO11" s="23"/>
      <c r="FP11" s="211"/>
      <c r="FQ11" s="15"/>
      <c r="FR11" s="247">
        <v>6</v>
      </c>
      <c r="FS11" s="249" t="s">
        <v>214</v>
      </c>
      <c r="FT11" s="256">
        <v>410000</v>
      </c>
      <c r="FU11" s="256">
        <v>325000</v>
      </c>
      <c r="FV11" s="256">
        <v>285000</v>
      </c>
      <c r="FW11" s="253">
        <v>1020000</v>
      </c>
      <c r="FX11" s="256">
        <v>0</v>
      </c>
      <c r="FY11" s="256">
        <v>0</v>
      </c>
      <c r="FZ11" s="256">
        <v>0</v>
      </c>
      <c r="GA11" s="253">
        <f t="shared" ref="GA11:GA12" si="85">SUM(FX11:FZ11)</f>
        <v>0</v>
      </c>
      <c r="GB11" s="210"/>
      <c r="GC11" s="211"/>
      <c r="GD11" s="15"/>
      <c r="GE11" s="366">
        <v>6</v>
      </c>
      <c r="GF11" s="370" t="s">
        <v>215</v>
      </c>
      <c r="GG11" s="256">
        <v>0</v>
      </c>
      <c r="GH11" s="256">
        <v>0</v>
      </c>
      <c r="GI11" s="256">
        <v>0</v>
      </c>
      <c r="GJ11" s="253">
        <f t="shared" si="2"/>
        <v>0</v>
      </c>
      <c r="GK11" s="256">
        <v>0</v>
      </c>
      <c r="GL11" s="256">
        <v>0</v>
      </c>
      <c r="GM11" s="256">
        <v>0</v>
      </c>
      <c r="GN11" s="253">
        <f t="shared" ref="GN11" si="86">SUM(GK11:GM11)</f>
        <v>0</v>
      </c>
      <c r="GO11" s="210"/>
      <c r="GP11" s="211"/>
      <c r="GQ11" s="15"/>
      <c r="GR11" s="247">
        <v>6</v>
      </c>
      <c r="GS11" s="249" t="s">
        <v>216</v>
      </c>
      <c r="GT11" s="256">
        <v>113837.25</v>
      </c>
      <c r="GU11" s="256">
        <v>137659.47999999998</v>
      </c>
      <c r="GV11" s="256">
        <v>338416.07</v>
      </c>
      <c r="GW11" s="253">
        <f t="shared" si="4"/>
        <v>589912.80000000005</v>
      </c>
      <c r="GX11" s="256">
        <v>19628.18</v>
      </c>
      <c r="GY11" s="256">
        <v>34858.600000000006</v>
      </c>
      <c r="GZ11" s="256">
        <v>212880.51</v>
      </c>
      <c r="HA11" s="256">
        <f>SUM(GX11:GZ11)</f>
        <v>267367.29000000004</v>
      </c>
      <c r="HB11" s="210"/>
      <c r="HC11" s="211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22"/>
      <c r="HQ11" s="15"/>
      <c r="HR11" s="15"/>
      <c r="HS11" s="247">
        <v>6</v>
      </c>
      <c r="HT11" s="231">
        <v>6</v>
      </c>
      <c r="HU11" s="231">
        <v>10</v>
      </c>
      <c r="HV11" s="231">
        <v>11</v>
      </c>
      <c r="HW11" s="258">
        <v>31799040</v>
      </c>
      <c r="HX11" s="258">
        <v>35429726</v>
      </c>
      <c r="HY11" s="252">
        <f t="shared" si="5"/>
        <v>1.1000000000000001</v>
      </c>
      <c r="HZ11" s="252">
        <f t="shared" si="6"/>
        <v>1.1141759625447811</v>
      </c>
      <c r="IA11" s="254">
        <v>1</v>
      </c>
      <c r="IB11" s="254">
        <v>0</v>
      </c>
      <c r="IC11" s="254">
        <v>0</v>
      </c>
      <c r="ID11" s="15"/>
      <c r="IE11" s="22"/>
      <c r="IF11" s="15"/>
      <c r="IG11" s="276">
        <v>6</v>
      </c>
      <c r="IH11" s="277">
        <v>6</v>
      </c>
      <c r="II11" s="251">
        <f t="shared" si="7"/>
        <v>1.1141759625447811</v>
      </c>
      <c r="IJ11" s="256">
        <v>0</v>
      </c>
      <c r="IK11" s="253">
        <f t="shared" si="30"/>
        <v>0</v>
      </c>
      <c r="IL11" s="256">
        <v>3196776</v>
      </c>
      <c r="IM11" s="253">
        <v>3849144</v>
      </c>
      <c r="IN11" s="256">
        <v>1442503.7574</v>
      </c>
      <c r="IO11" s="253">
        <v>1654494</v>
      </c>
      <c r="IP11" s="256">
        <f t="shared" si="31"/>
        <v>1442503.7574</v>
      </c>
      <c r="IQ11" s="256">
        <f t="shared" si="31"/>
        <v>1654494</v>
      </c>
      <c r="IR11" s="223"/>
      <c r="IS11" s="224"/>
      <c r="IT11" s="223"/>
      <c r="IU11" s="276">
        <v>6</v>
      </c>
      <c r="IV11" s="277">
        <v>6</v>
      </c>
      <c r="IW11" s="278">
        <f t="shared" si="8"/>
        <v>1.1000000000000001</v>
      </c>
      <c r="IX11" s="279">
        <f t="shared" si="8"/>
        <v>1.1141759625447811</v>
      </c>
      <c r="IY11" s="256">
        <v>387582.47602174216</v>
      </c>
      <c r="IZ11" s="253">
        <f t="shared" si="69"/>
        <v>431835.0782870141</v>
      </c>
      <c r="JA11" s="256">
        <v>91514.510000000009</v>
      </c>
      <c r="JB11" s="253">
        <f t="shared" si="32"/>
        <v>101963.26726606401</v>
      </c>
      <c r="JC11" s="256">
        <v>285881.32397825783</v>
      </c>
      <c r="JD11" s="253">
        <f t="shared" si="33"/>
        <v>314469.45637608366</v>
      </c>
      <c r="JE11" s="256">
        <v>369839.65</v>
      </c>
      <c r="JF11" s="253">
        <v>402161.55</v>
      </c>
      <c r="JG11" s="256">
        <v>18758.168750000019</v>
      </c>
      <c r="JH11" s="253">
        <f t="shared" si="34"/>
        <v>20899.900722608705</v>
      </c>
      <c r="JI11" s="256">
        <v>31008.329666666679</v>
      </c>
      <c r="JJ11" s="253">
        <f t="shared" si="35"/>
        <v>34548.73555326424</v>
      </c>
      <c r="JK11" s="256">
        <v>93637.91</v>
      </c>
      <c r="JL11" s="253">
        <f t="shared" si="36"/>
        <v>104329.10850493159</v>
      </c>
      <c r="JM11" s="256">
        <v>152375.47600000002</v>
      </c>
      <c r="JN11" s="253">
        <f t="shared" si="37"/>
        <v>169773.09264051923</v>
      </c>
      <c r="JO11" s="256">
        <f t="shared" si="38"/>
        <v>1430597.8444166665</v>
      </c>
      <c r="JP11" s="256">
        <f t="shared" si="38"/>
        <v>1579980.1893504853</v>
      </c>
      <c r="JQ11" s="280">
        <f t="shared" si="9"/>
        <v>4.4594761736246147</v>
      </c>
      <c r="JR11" s="15"/>
      <c r="JS11" s="22"/>
      <c r="JT11" s="15"/>
      <c r="JU11" s="247">
        <v>6</v>
      </c>
      <c r="JV11" s="231">
        <v>6</v>
      </c>
      <c r="JW11" s="15">
        <f t="shared" si="10"/>
        <v>11</v>
      </c>
      <c r="JX11" s="15">
        <f t="shared" si="39"/>
        <v>11</v>
      </c>
      <c r="JY11" s="281">
        <f t="shared" si="11"/>
        <v>35429726</v>
      </c>
      <c r="JZ11" s="281">
        <f t="shared" si="12"/>
        <v>35734699.963657878</v>
      </c>
      <c r="KA11" s="282">
        <f t="shared" si="40"/>
        <v>1</v>
      </c>
      <c r="KB11" s="282">
        <f t="shared" si="41"/>
        <v>1.008607855552083</v>
      </c>
      <c r="KC11" s="282">
        <f t="shared" si="42"/>
        <v>1.2152760879426421</v>
      </c>
      <c r="KD11" s="231" t="s">
        <v>254</v>
      </c>
      <c r="KE11" s="231"/>
      <c r="KF11" s="232"/>
      <c r="KG11" s="231"/>
      <c r="KH11" s="247">
        <v>6</v>
      </c>
      <c r="KI11" s="231">
        <v>6</v>
      </c>
      <c r="KJ11" s="346" t="str">
        <f t="shared" si="13"/>
        <v>Q3</v>
      </c>
      <c r="KK11" s="284">
        <f t="shared" si="14"/>
        <v>1.2152760879426421</v>
      </c>
      <c r="KL11" s="270">
        <f t="shared" si="43"/>
        <v>0</v>
      </c>
      <c r="KM11" s="270">
        <f t="shared" si="44"/>
        <v>0</v>
      </c>
      <c r="KN11" s="270">
        <f t="shared" si="15"/>
        <v>3849144</v>
      </c>
      <c r="KO11" s="270">
        <f t="shared" si="16"/>
        <v>3999887.1045336337</v>
      </c>
      <c r="KP11" s="270">
        <f t="shared" si="17"/>
        <v>1654494</v>
      </c>
      <c r="KQ11" s="270">
        <f t="shared" si="18"/>
        <v>1684537.0178840864</v>
      </c>
      <c r="KR11" s="270">
        <v>0</v>
      </c>
      <c r="KS11" s="270">
        <f t="shared" si="45"/>
        <v>80201.018569858163</v>
      </c>
      <c r="KT11" s="270">
        <f t="shared" si="19"/>
        <v>1654494</v>
      </c>
      <c r="KU11" s="270">
        <f t="shared" si="19"/>
        <v>1684537.0178840864</v>
      </c>
      <c r="KV11" s="235"/>
      <c r="KW11" s="232"/>
      <c r="KX11" s="231"/>
      <c r="KY11" s="285">
        <f t="shared" si="70"/>
        <v>6</v>
      </c>
      <c r="KZ11" s="286">
        <v>5</v>
      </c>
      <c r="LA11" s="287">
        <f t="shared" si="71"/>
        <v>1</v>
      </c>
      <c r="LB11" s="287">
        <f t="shared" si="71"/>
        <v>1.008607855552083</v>
      </c>
      <c r="LC11" s="288">
        <v>119.11363112040443</v>
      </c>
      <c r="LD11" s="201">
        <f t="shared" si="72"/>
        <v>371625.3608628895</v>
      </c>
      <c r="LE11" s="288">
        <v>119.11363112040443</v>
      </c>
      <c r="LF11" s="201">
        <f t="shared" si="46"/>
        <v>23862.396273463382</v>
      </c>
      <c r="LG11" s="288">
        <v>119.11363112040443</v>
      </c>
      <c r="LH11" s="201">
        <f t="shared" si="47"/>
        <v>296004.27123134525</v>
      </c>
      <c r="LI11" s="288">
        <v>115.580400056581</v>
      </c>
      <c r="LJ11" s="201">
        <f t="shared" si="48"/>
        <v>420388.72090783191</v>
      </c>
      <c r="LK11" s="288">
        <v>117.061929172885</v>
      </c>
      <c r="LL11" s="201">
        <f t="shared" si="49"/>
        <v>62938.031461316081</v>
      </c>
      <c r="LM11" s="288">
        <v>138.08520978454499</v>
      </c>
      <c r="LN11" s="201">
        <f t="shared" si="50"/>
        <v>27730.321856964791</v>
      </c>
      <c r="LO11" s="288">
        <v>105.221053751493</v>
      </c>
      <c r="LP11" s="201">
        <f t="shared" si="51"/>
        <v>29910.858616122001</v>
      </c>
      <c r="LQ11" s="288">
        <v>110.455373406193</v>
      </c>
      <c r="LR11" s="289">
        <f t="shared" si="52"/>
        <v>155350.75847211998</v>
      </c>
      <c r="LS11" s="290">
        <f t="shared" si="53"/>
        <v>1280599.9575443449</v>
      </c>
      <c r="LT11" s="290">
        <f t="shared" si="73"/>
        <v>1387810.7196820532</v>
      </c>
      <c r="LU11" s="23"/>
      <c r="LV11" s="244"/>
      <c r="LW11" s="15"/>
      <c r="LX11" s="247">
        <v>6</v>
      </c>
      <c r="LY11" s="291">
        <v>6</v>
      </c>
      <c r="LZ11" s="256">
        <f t="shared" si="20"/>
        <v>1442503.7574</v>
      </c>
      <c r="MA11" s="256">
        <f t="shared" si="20"/>
        <v>1654494</v>
      </c>
      <c r="MB11" s="253">
        <f t="shared" si="21"/>
        <v>1684537.0178840864</v>
      </c>
      <c r="MC11" s="256">
        <f t="shared" si="22"/>
        <v>1430597.8444166665</v>
      </c>
      <c r="MD11" s="256">
        <f t="shared" si="22"/>
        <v>1579980.1893504853</v>
      </c>
      <c r="ME11" s="253">
        <f t="shared" si="54"/>
        <v>1920112.1435407326</v>
      </c>
      <c r="MF11" s="256">
        <f t="shared" si="55"/>
        <v>11905.912983333459</v>
      </c>
      <c r="MG11" s="256">
        <f>MA11-MD11</f>
        <v>74513.810649514664</v>
      </c>
      <c r="MH11" s="256">
        <f t="shared" si="55"/>
        <v>-235575.12565664621</v>
      </c>
      <c r="MI11" s="15"/>
      <c r="MJ11" s="22"/>
      <c r="MK11" s="15"/>
      <c r="ML11" s="247">
        <f>ML10+1</f>
        <v>6</v>
      </c>
      <c r="MM11" s="257" t="s">
        <v>217</v>
      </c>
      <c r="MN11" s="372">
        <v>5.3900000000000003E-2</v>
      </c>
      <c r="MO11" s="15"/>
      <c r="MP11" s="22"/>
      <c r="MQ11" s="15"/>
      <c r="MR11" s="193">
        <f>MR10+1</f>
        <v>5</v>
      </c>
      <c r="MS11" s="299" t="s">
        <v>210</v>
      </c>
      <c r="MT11" s="200">
        <v>4822773.09</v>
      </c>
      <c r="MU11" s="292">
        <f t="shared" si="56"/>
        <v>0.2244345654263851</v>
      </c>
      <c r="MV11" s="17"/>
      <c r="MW11" s="293">
        <f>MT11</f>
        <v>4822773.09</v>
      </c>
      <c r="MX11" s="292">
        <f t="shared" si="57"/>
        <v>0.2244345654263851</v>
      </c>
      <c r="MY11" s="15"/>
      <c r="MZ11" s="22"/>
      <c r="NA11" s="15"/>
      <c r="NB11" s="193">
        <f t="shared" si="84"/>
        <v>5</v>
      </c>
      <c r="NC11" s="299" t="str">
        <f t="shared" si="58"/>
        <v>Depot Viability Handling Commissions</v>
      </c>
      <c r="ND11" s="200">
        <v>4827046.4550000001</v>
      </c>
      <c r="NE11" s="200">
        <f>MW11</f>
        <v>4822773.09</v>
      </c>
      <c r="NF11" s="200">
        <f t="shared" si="75"/>
        <v>-4273.3650000002235</v>
      </c>
      <c r="NG11" s="307">
        <f t="shared" si="76"/>
        <v>-8.8529601689947351E-4</v>
      </c>
      <c r="NH11" s="15"/>
      <c r="NI11" s="22"/>
      <c r="NJ11" s="15"/>
    </row>
    <row r="12" spans="1:374" ht="17.25" thickBot="1" x14ac:dyDescent="0.35">
      <c r="A12" s="17"/>
      <c r="B12" s="177">
        <f>B11+1</f>
        <v>7</v>
      </c>
      <c r="C12" s="195" t="s">
        <v>218</v>
      </c>
      <c r="D12" s="194"/>
      <c r="E12" s="196"/>
      <c r="F12" s="293">
        <f>F9+F10+F11</f>
        <v>110405938.53159995</v>
      </c>
      <c r="G12" s="222">
        <f t="shared" si="23"/>
        <v>5.4123287588874414</v>
      </c>
      <c r="H12" s="293">
        <f>H9+H10+H11</f>
        <v>105294258.01639998</v>
      </c>
      <c r="I12" s="219">
        <f t="shared" si="24"/>
        <v>5.1408274242675063</v>
      </c>
      <c r="J12" s="201">
        <f t="shared" si="59"/>
        <v>-5111680.5151999742</v>
      </c>
      <c r="K12" s="293">
        <f>K9+K10+K11</f>
        <v>105591380.09906803</v>
      </c>
      <c r="L12" s="219">
        <f t="shared" si="25"/>
        <v>4.9561418462501567</v>
      </c>
      <c r="M12" s="201">
        <f t="shared" si="60"/>
        <v>297122.08266805112</v>
      </c>
      <c r="N12" s="293">
        <f>N9+N10+N11</f>
        <v>106702392.43116987</v>
      </c>
      <c r="O12" s="219">
        <f t="shared" si="26"/>
        <v>4.9655467152084514</v>
      </c>
      <c r="P12" s="201">
        <f t="shared" si="61"/>
        <v>1111012.3321018368</v>
      </c>
      <c r="Q12" s="293">
        <f t="shared" si="62"/>
        <v>-3703546.1004300863</v>
      </c>
      <c r="R12" s="220">
        <f t="shared" si="63"/>
        <v>-8.2548947704874975E-2</v>
      </c>
      <c r="S12" s="15"/>
      <c r="T12" s="22"/>
      <c r="U12" s="15"/>
      <c r="V12" s="19">
        <f t="shared" si="64"/>
        <v>5</v>
      </c>
      <c r="W12" s="373" t="s">
        <v>131</v>
      </c>
      <c r="X12" s="256">
        <f>X10-X7</f>
        <v>-987603.90876666678</v>
      </c>
      <c r="Y12" s="256">
        <f t="shared" ref="Y12:AA12" si="87">Y10-Y7</f>
        <v>-1531489.2555333329</v>
      </c>
      <c r="Z12" s="256">
        <f t="shared" si="87"/>
        <v>2354973.9134999998</v>
      </c>
      <c r="AA12" s="256">
        <f t="shared" si="87"/>
        <v>-164119.25079999864</v>
      </c>
      <c r="AB12" s="256"/>
      <c r="AC12" s="22"/>
      <c r="AD12" s="15"/>
      <c r="AE12" s="296">
        <f t="shared" si="78"/>
        <v>6</v>
      </c>
      <c r="AF12" s="299" t="s">
        <v>183</v>
      </c>
      <c r="AG12" s="300">
        <f>AG11*3600/$H$24</f>
        <v>3.1244918840260638</v>
      </c>
      <c r="AH12" s="300">
        <f>AH11*3600/$H$24</f>
        <v>0.16995368423859103</v>
      </c>
      <c r="AI12" s="300">
        <f>AI11*3600/$H$24</f>
        <v>0.94089487402689442</v>
      </c>
      <c r="AJ12" s="15"/>
      <c r="AK12" s="374"/>
      <c r="AL12" s="15"/>
      <c r="AM12" s="193">
        <v>7</v>
      </c>
      <c r="AN12" s="194"/>
      <c r="AO12" s="192" t="s">
        <v>219</v>
      </c>
      <c r="AP12" s="17"/>
      <c r="AQ12" s="196"/>
      <c r="AR12" s="302"/>
      <c r="AS12" s="303"/>
      <c r="AT12" s="304"/>
      <c r="AU12" s="302"/>
      <c r="AV12" s="303"/>
      <c r="AW12" s="294"/>
      <c r="AX12" s="304"/>
      <c r="AY12" s="302"/>
      <c r="AZ12" s="375"/>
      <c r="BA12" s="294"/>
      <c r="BB12" s="304"/>
      <c r="BC12" s="302"/>
      <c r="BD12" s="375"/>
      <c r="BE12" s="294"/>
      <c r="BF12" s="304"/>
      <c r="BG12" s="302"/>
      <c r="BH12" s="375"/>
      <c r="BI12" s="294"/>
      <c r="BJ12" s="304"/>
      <c r="BK12" s="302"/>
      <c r="BL12" s="375"/>
      <c r="BM12" s="294"/>
      <c r="BN12" s="304"/>
      <c r="BO12" s="302"/>
      <c r="BP12" s="375"/>
      <c r="BQ12" s="294"/>
      <c r="BR12" s="304"/>
      <c r="BS12" s="17"/>
      <c r="BT12" s="17"/>
      <c r="BU12" s="17"/>
      <c r="BV12" s="293"/>
      <c r="BW12" s="305"/>
      <c r="BX12" s="305"/>
      <c r="BY12" s="293"/>
      <c r="BZ12" s="305"/>
      <c r="CA12" s="305"/>
      <c r="CB12" s="306"/>
      <c r="CC12" s="376"/>
      <c r="CD12" s="15"/>
      <c r="CE12" s="22"/>
      <c r="CF12" s="15"/>
      <c r="CG12" s="15"/>
      <c r="CH12" s="15"/>
      <c r="CI12" s="15"/>
      <c r="CJ12" s="202"/>
      <c r="CK12" s="15"/>
      <c r="CL12" s="15"/>
      <c r="CM12" s="15"/>
      <c r="CN12" s="15"/>
      <c r="CO12" s="15"/>
      <c r="CP12" s="15"/>
      <c r="CQ12" s="258"/>
      <c r="CR12" s="26"/>
      <c r="CS12" s="15"/>
      <c r="CT12" s="247"/>
      <c r="CU12" s="365"/>
      <c r="CV12" s="25"/>
      <c r="CW12" s="15"/>
      <c r="CX12" s="25"/>
      <c r="CY12" s="15"/>
      <c r="CZ12" s="15"/>
      <c r="DA12" s="15"/>
      <c r="DB12" s="26"/>
      <c r="DC12" s="15"/>
      <c r="DD12" s="15"/>
      <c r="DE12" s="15"/>
      <c r="DF12" s="15"/>
      <c r="DG12" s="23"/>
      <c r="DH12" s="15"/>
      <c r="DI12" s="15"/>
      <c r="DJ12" s="15"/>
      <c r="DK12" s="22"/>
      <c r="DL12" s="15"/>
      <c r="DM12" s="377">
        <v>7</v>
      </c>
      <c r="DN12" s="378" t="s">
        <v>70</v>
      </c>
      <c r="DO12" s="379">
        <f t="shared" ref="DO12:DV12" si="88">SUM(DO7:DO11)</f>
        <v>3300800.2342000003</v>
      </c>
      <c r="DP12" s="379">
        <f t="shared" si="88"/>
        <v>5244402.1258999994</v>
      </c>
      <c r="DQ12" s="379">
        <f t="shared" si="88"/>
        <v>15155076.85</v>
      </c>
      <c r="DR12" s="380">
        <f t="shared" si="88"/>
        <v>23700279.210100003</v>
      </c>
      <c r="DS12" s="379">
        <f t="shared" si="88"/>
        <v>3684604.8499999996</v>
      </c>
      <c r="DT12" s="379">
        <f t="shared" si="88"/>
        <v>5814168.4000000004</v>
      </c>
      <c r="DU12" s="379">
        <f t="shared" si="88"/>
        <v>9768295.5</v>
      </c>
      <c r="DV12" s="379">
        <f t="shared" si="88"/>
        <v>19267068.75</v>
      </c>
      <c r="DW12" s="15"/>
      <c r="DX12" s="22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23"/>
      <c r="EK12" s="319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23"/>
      <c r="FA12" s="319"/>
      <c r="FB12" s="15"/>
      <c r="FC12" s="193">
        <f t="shared" si="82"/>
        <v>7</v>
      </c>
      <c r="FD12" s="317"/>
      <c r="FE12" s="318" t="s">
        <v>220</v>
      </c>
      <c r="FF12" s="200">
        <v>107146.20049999996</v>
      </c>
      <c r="FG12" s="200">
        <v>159254.47999999998</v>
      </c>
      <c r="FH12" s="200">
        <v>251273.39000000007</v>
      </c>
      <c r="FI12" s="201">
        <f t="shared" si="29"/>
        <v>517674.07050000003</v>
      </c>
      <c r="FJ12" s="200">
        <v>107146.20049999996</v>
      </c>
      <c r="FK12" s="200">
        <v>161687.14999999997</v>
      </c>
      <c r="FL12" s="200">
        <v>251273.39000000007</v>
      </c>
      <c r="FM12" s="200">
        <v>520106.74050000001</v>
      </c>
      <c r="FN12" s="200">
        <v>520106.74050000001</v>
      </c>
      <c r="FO12" s="23"/>
      <c r="FP12" s="319"/>
      <c r="FQ12" s="15"/>
      <c r="FR12" s="193">
        <v>7</v>
      </c>
      <c r="FS12" s="196" t="s">
        <v>221</v>
      </c>
      <c r="FT12" s="200">
        <v>0</v>
      </c>
      <c r="FU12" s="200">
        <v>0</v>
      </c>
      <c r="FV12" s="200">
        <v>0</v>
      </c>
      <c r="FW12" s="201">
        <v>0</v>
      </c>
      <c r="FX12" s="200">
        <v>0</v>
      </c>
      <c r="FY12" s="200">
        <v>0</v>
      </c>
      <c r="FZ12" s="200">
        <v>0</v>
      </c>
      <c r="GA12" s="201">
        <f t="shared" si="85"/>
        <v>0</v>
      </c>
      <c r="GB12" s="23"/>
      <c r="GC12" s="211"/>
      <c r="GD12" s="15"/>
      <c r="GE12" s="377">
        <v>7</v>
      </c>
      <c r="GF12" s="381" t="s">
        <v>87</v>
      </c>
      <c r="GG12" s="379">
        <f t="shared" ref="GG12:GN12" si="89">SUM(GG6:GG11)</f>
        <v>0</v>
      </c>
      <c r="GH12" s="379">
        <f t="shared" si="89"/>
        <v>2293.54</v>
      </c>
      <c r="GI12" s="379">
        <f t="shared" si="89"/>
        <v>0</v>
      </c>
      <c r="GJ12" s="380">
        <f t="shared" si="89"/>
        <v>2293.54</v>
      </c>
      <c r="GK12" s="379">
        <f t="shared" si="89"/>
        <v>0</v>
      </c>
      <c r="GL12" s="379">
        <f t="shared" si="89"/>
        <v>0</v>
      </c>
      <c r="GM12" s="379">
        <f t="shared" si="89"/>
        <v>0</v>
      </c>
      <c r="GN12" s="380">
        <f t="shared" si="89"/>
        <v>0</v>
      </c>
      <c r="GO12" s="23"/>
      <c r="GP12" s="211"/>
      <c r="GQ12" s="15"/>
      <c r="GR12" s="193">
        <v>7</v>
      </c>
      <c r="GS12" s="196" t="s">
        <v>222</v>
      </c>
      <c r="GT12" s="200">
        <f>FT14</f>
        <v>684680.01</v>
      </c>
      <c r="GU12" s="200">
        <f t="shared" ref="GU12:GV12" si="90">FU14</f>
        <v>1124294.33</v>
      </c>
      <c r="GV12" s="200">
        <f t="shared" si="90"/>
        <v>2128549.3199999998</v>
      </c>
      <c r="GW12" s="201">
        <f t="shared" ref="GW12:GW13" si="91">SUM(GT12:GV12)</f>
        <v>3937523.66</v>
      </c>
      <c r="GX12" s="200">
        <f>FX14</f>
        <v>0</v>
      </c>
      <c r="GY12" s="200">
        <f t="shared" ref="GY12:GZ12" si="92">FY14</f>
        <v>0</v>
      </c>
      <c r="GZ12" s="200">
        <f t="shared" si="92"/>
        <v>0</v>
      </c>
      <c r="HA12" s="200">
        <f t="shared" ref="HA12" si="93">SUM(GX12:GZ12)</f>
        <v>0</v>
      </c>
      <c r="HB12" s="23"/>
      <c r="HC12" s="211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22"/>
      <c r="HQ12" s="15"/>
      <c r="HR12" s="15"/>
      <c r="HS12" s="193">
        <v>7</v>
      </c>
      <c r="HT12" s="216">
        <v>7</v>
      </c>
      <c r="HU12" s="216">
        <v>10</v>
      </c>
      <c r="HV12" s="216">
        <v>9</v>
      </c>
      <c r="HW12" s="217">
        <v>38023969</v>
      </c>
      <c r="HX12" s="217">
        <v>34580347</v>
      </c>
      <c r="HY12" s="219">
        <f t="shared" si="5"/>
        <v>0.9</v>
      </c>
      <c r="HZ12" s="219">
        <f t="shared" si="6"/>
        <v>0.90943549317537054</v>
      </c>
      <c r="IA12" s="220">
        <v>1</v>
      </c>
      <c r="IB12" s="220">
        <v>0</v>
      </c>
      <c r="IC12" s="220">
        <v>0</v>
      </c>
      <c r="ID12" s="15"/>
      <c r="IE12" s="22"/>
      <c r="IF12" s="15"/>
      <c r="IG12" s="225">
        <v>7</v>
      </c>
      <c r="IH12" s="226">
        <v>7</v>
      </c>
      <c r="II12" s="222">
        <f t="shared" si="7"/>
        <v>0.90943549317537054</v>
      </c>
      <c r="IJ12" s="200">
        <v>975</v>
      </c>
      <c r="IK12" s="201">
        <f t="shared" si="30"/>
        <v>886.6996058459863</v>
      </c>
      <c r="IL12" s="200">
        <v>4969245</v>
      </c>
      <c r="IM12" s="201">
        <v>3773457</v>
      </c>
      <c r="IN12" s="200">
        <v>2260795.4317000001</v>
      </c>
      <c r="IO12" s="201">
        <v>1626192</v>
      </c>
      <c r="IP12" s="200">
        <f t="shared" si="31"/>
        <v>2261770.4317000001</v>
      </c>
      <c r="IQ12" s="200">
        <f t="shared" si="31"/>
        <v>1627078.6996058461</v>
      </c>
      <c r="IR12" s="223"/>
      <c r="IS12" s="224"/>
      <c r="IT12" s="223"/>
      <c r="IU12" s="225">
        <v>7</v>
      </c>
      <c r="IV12" s="226">
        <v>7</v>
      </c>
      <c r="IW12" s="227">
        <f t="shared" si="8"/>
        <v>0.9</v>
      </c>
      <c r="IX12" s="228">
        <f t="shared" si="8"/>
        <v>0.90943549317537054</v>
      </c>
      <c r="IY12" s="200">
        <v>857834.30310536805</v>
      </c>
      <c r="IZ12" s="201">
        <f t="shared" si="69"/>
        <v>780144.96250738064</v>
      </c>
      <c r="JA12" s="200">
        <v>73913.858500000002</v>
      </c>
      <c r="JB12" s="201">
        <f t="shared" si="32"/>
        <v>67219.886357442054</v>
      </c>
      <c r="JC12" s="200">
        <v>366382.92829463194</v>
      </c>
      <c r="JD12" s="201">
        <f t="shared" si="33"/>
        <v>329744.63546516874</v>
      </c>
      <c r="JE12" s="200">
        <v>576020.9</v>
      </c>
      <c r="JF12" s="201">
        <v>509720.9</v>
      </c>
      <c r="JG12" s="200">
        <v>85236.35900000004</v>
      </c>
      <c r="JH12" s="201">
        <f t="shared" si="34"/>
        <v>77516.970183637968</v>
      </c>
      <c r="JI12" s="200">
        <v>53137.959000000017</v>
      </c>
      <c r="JJ12" s="201">
        <f t="shared" si="35"/>
        <v>48325.545949497639</v>
      </c>
      <c r="JK12" s="200">
        <v>27096.335999999999</v>
      </c>
      <c r="JL12" s="201">
        <f t="shared" si="36"/>
        <v>24642.369693405548</v>
      </c>
      <c r="JM12" s="200">
        <v>270698.85505000007</v>
      </c>
      <c r="JN12" s="201">
        <f t="shared" si="37"/>
        <v>246183.14674440495</v>
      </c>
      <c r="JO12" s="200">
        <f t="shared" si="38"/>
        <v>2310321.4989499995</v>
      </c>
      <c r="JP12" s="200">
        <f t="shared" si="38"/>
        <v>2083498.4169009374</v>
      </c>
      <c r="JQ12" s="229">
        <f t="shared" si="9"/>
        <v>6.0250940133739475</v>
      </c>
      <c r="JR12" s="15"/>
      <c r="JS12" s="22"/>
      <c r="JT12" s="15"/>
      <c r="JU12" s="193">
        <v>7</v>
      </c>
      <c r="JV12" s="216">
        <v>7</v>
      </c>
      <c r="JW12" s="17">
        <f t="shared" si="10"/>
        <v>9</v>
      </c>
      <c r="JX12" s="17">
        <f t="shared" si="39"/>
        <v>9</v>
      </c>
      <c r="JY12" s="199">
        <f t="shared" si="11"/>
        <v>34580347</v>
      </c>
      <c r="JZ12" s="199">
        <f t="shared" si="12"/>
        <v>34878009.631916903</v>
      </c>
      <c r="KA12" s="230">
        <f t="shared" si="40"/>
        <v>1</v>
      </c>
      <c r="KB12" s="230">
        <f t="shared" si="41"/>
        <v>1.008607855552083</v>
      </c>
      <c r="KC12" s="230">
        <f t="shared" si="42"/>
        <v>1.2241466735222863</v>
      </c>
      <c r="KD12" s="216" t="s">
        <v>254</v>
      </c>
      <c r="KE12" s="231"/>
      <c r="KF12" s="232"/>
      <c r="KG12" s="231"/>
      <c r="KH12" s="193">
        <v>7</v>
      </c>
      <c r="KI12" s="216">
        <v>7</v>
      </c>
      <c r="KJ12" s="233" t="str">
        <f t="shared" si="13"/>
        <v>Q3</v>
      </c>
      <c r="KK12" s="234">
        <f t="shared" si="14"/>
        <v>1.2241466735222863</v>
      </c>
      <c r="KL12" s="200">
        <f t="shared" si="43"/>
        <v>886.6996058459863</v>
      </c>
      <c r="KM12" s="200">
        <f t="shared" si="44"/>
        <v>1085.4503729098865</v>
      </c>
      <c r="KN12" s="200">
        <f t="shared" si="15"/>
        <v>3773457</v>
      </c>
      <c r="KO12" s="200">
        <f t="shared" si="16"/>
        <v>3903995.307093211</v>
      </c>
      <c r="KP12" s="200">
        <f t="shared" si="17"/>
        <v>1626192</v>
      </c>
      <c r="KQ12" s="200">
        <f t="shared" si="18"/>
        <v>1644152.5574535043</v>
      </c>
      <c r="KR12" s="200">
        <v>0</v>
      </c>
      <c r="KS12" s="200">
        <f t="shared" si="45"/>
        <v>78278.309346765454</v>
      </c>
      <c r="KT12" s="200">
        <f t="shared" si="19"/>
        <v>1627078.6996058461</v>
      </c>
      <c r="KU12" s="200">
        <f t="shared" si="19"/>
        <v>1645238.0078264142</v>
      </c>
      <c r="KV12" s="235"/>
      <c r="KW12" s="232"/>
      <c r="KX12" s="231"/>
      <c r="KY12" s="276">
        <f t="shared" si="70"/>
        <v>7</v>
      </c>
      <c r="KZ12" s="277">
        <v>6</v>
      </c>
      <c r="LA12" s="321">
        <f t="shared" si="71"/>
        <v>1</v>
      </c>
      <c r="LB12" s="321">
        <f t="shared" si="71"/>
        <v>1.008607855552083</v>
      </c>
      <c r="LC12" s="322">
        <v>97.871738014620576</v>
      </c>
      <c r="LD12" s="253">
        <f t="shared" si="72"/>
        <v>566830.85952550359</v>
      </c>
      <c r="LE12" s="322">
        <v>97.871738014620576</v>
      </c>
      <c r="LF12" s="253">
        <f t="shared" si="46"/>
        <v>133837.96113487179</v>
      </c>
      <c r="LG12" s="322">
        <v>97.871738014620576</v>
      </c>
      <c r="LH12" s="253">
        <f t="shared" si="47"/>
        <v>409252.83091968787</v>
      </c>
      <c r="LI12" s="322">
        <v>113.283800212451</v>
      </c>
      <c r="LJ12" s="253">
        <f t="shared" si="48"/>
        <v>450350.81757553288</v>
      </c>
      <c r="LK12" s="322">
        <v>114.530871148214</v>
      </c>
      <c r="LL12" s="253">
        <f t="shared" si="49"/>
        <v>23116.372587590657</v>
      </c>
      <c r="LM12" s="322">
        <v>133.31173389491801</v>
      </c>
      <c r="LN12" s="253">
        <f t="shared" si="50"/>
        <v>40384.417856335</v>
      </c>
      <c r="LO12" s="322">
        <v>103.218284594742</v>
      </c>
      <c r="LP12" s="253">
        <f t="shared" si="51"/>
        <v>110078.08614874551</v>
      </c>
      <c r="LQ12" s="322">
        <v>109.79963570127499</v>
      </c>
      <c r="LR12" s="253">
        <f t="shared" si="52"/>
        <v>186260.79779246519</v>
      </c>
      <c r="LS12" s="256">
        <f t="shared" si="53"/>
        <v>1579980.1893504853</v>
      </c>
      <c r="LT12" s="256">
        <f t="shared" si="73"/>
        <v>1920112.1435407326</v>
      </c>
      <c r="LU12" s="23"/>
      <c r="LV12" s="244"/>
      <c r="LW12" s="15"/>
      <c r="LX12" s="193">
        <v>7</v>
      </c>
      <c r="LY12" s="245">
        <v>7</v>
      </c>
      <c r="LZ12" s="200">
        <f t="shared" si="20"/>
        <v>2261770.4317000001</v>
      </c>
      <c r="MA12" s="200">
        <f t="shared" si="20"/>
        <v>1627078.6996058461</v>
      </c>
      <c r="MB12" s="201">
        <f t="shared" si="21"/>
        <v>1645238.0078264142</v>
      </c>
      <c r="MC12" s="200">
        <f t="shared" si="22"/>
        <v>2310321.4989499995</v>
      </c>
      <c r="MD12" s="200">
        <f t="shared" si="22"/>
        <v>2083498.4169009374</v>
      </c>
      <c r="ME12" s="201">
        <f t="shared" si="54"/>
        <v>2550507.6563382321</v>
      </c>
      <c r="MF12" s="200">
        <f t="shared" si="55"/>
        <v>-48551.067249999382</v>
      </c>
      <c r="MG12" s="200">
        <f>MA12-MD12</f>
        <v>-456419.71729509137</v>
      </c>
      <c r="MH12" s="200">
        <f t="shared" si="55"/>
        <v>-905269.64851181791</v>
      </c>
      <c r="MI12" s="15"/>
      <c r="MJ12" s="22"/>
      <c r="MK12" s="15"/>
      <c r="ML12" s="193">
        <f t="shared" si="74"/>
        <v>7</v>
      </c>
      <c r="MM12" s="323" t="s">
        <v>223</v>
      </c>
      <c r="MN12" s="324">
        <f>MN9/(1-MN11)</f>
        <v>378737289.91365427</v>
      </c>
      <c r="MO12" s="15"/>
      <c r="MP12" s="22"/>
      <c r="MQ12" s="15"/>
      <c r="MR12" s="247">
        <f>MR11+1</f>
        <v>6</v>
      </c>
      <c r="MS12" s="356" t="s">
        <v>218</v>
      </c>
      <c r="MT12" s="382">
        <f>N12</f>
        <v>106702392.43116987</v>
      </c>
      <c r="MU12" s="383">
        <f t="shared" si="56"/>
        <v>4.9655467152084514</v>
      </c>
      <c r="MV12" s="362"/>
      <c r="MW12" s="363">
        <f>MW9+MW10+MW11</f>
        <v>137094729.91742206</v>
      </c>
      <c r="MX12" s="383">
        <f t="shared" si="57"/>
        <v>6.3798971166740621</v>
      </c>
      <c r="MY12" s="15"/>
      <c r="MZ12" s="22"/>
      <c r="NA12" s="15"/>
      <c r="NB12" s="247">
        <f t="shared" si="84"/>
        <v>6</v>
      </c>
      <c r="NC12" s="356" t="str">
        <f t="shared" si="58"/>
        <v>Net Revenue</v>
      </c>
      <c r="ND12" s="382">
        <v>109331733.05602346</v>
      </c>
      <c r="NE12" s="382">
        <f>MT12</f>
        <v>106702392.43116987</v>
      </c>
      <c r="NF12" s="382">
        <f t="shared" si="75"/>
        <v>-2629340.6248535961</v>
      </c>
      <c r="NG12" s="384">
        <f t="shared" si="76"/>
        <v>-2.4049199179036855E-2</v>
      </c>
      <c r="NH12" s="15"/>
      <c r="NI12" s="22"/>
      <c r="NJ12" s="15"/>
    </row>
    <row r="13" spans="1:374" x14ac:dyDescent="0.3">
      <c r="A13" s="15"/>
      <c r="B13" s="131">
        <f t="shared" si="77"/>
        <v>8</v>
      </c>
      <c r="C13" s="10" t="s">
        <v>219</v>
      </c>
      <c r="D13" s="15"/>
      <c r="E13" s="249"/>
      <c r="F13" s="250"/>
      <c r="G13" s="251"/>
      <c r="H13" s="250"/>
      <c r="I13" s="252"/>
      <c r="J13" s="253"/>
      <c r="K13" s="250"/>
      <c r="L13" s="252"/>
      <c r="M13" s="253"/>
      <c r="N13" s="250"/>
      <c r="O13" s="252"/>
      <c r="P13" s="253"/>
      <c r="Q13" s="250"/>
      <c r="R13" s="254"/>
      <c r="S13" s="15"/>
      <c r="T13" s="22"/>
      <c r="U13" s="15"/>
      <c r="V13" s="186"/>
      <c r="W13" s="187" t="s">
        <v>27</v>
      </c>
      <c r="X13" s="188"/>
      <c r="Y13" s="189"/>
      <c r="Z13" s="189"/>
      <c r="AA13" s="189"/>
      <c r="AB13" s="190"/>
      <c r="AC13" s="22"/>
      <c r="AD13" s="15"/>
      <c r="AE13" s="326">
        <f t="shared" si="78"/>
        <v>7</v>
      </c>
      <c r="AF13" s="327" t="s">
        <v>192</v>
      </c>
      <c r="AG13" s="385">
        <f>IY26/AG11</f>
        <v>20.074939982147011</v>
      </c>
      <c r="AH13" s="385">
        <f>JA26/AH11</f>
        <v>17.777017637765901</v>
      </c>
      <c r="AI13" s="385">
        <f>JC26/AI11</f>
        <v>32.621424604533523</v>
      </c>
      <c r="AJ13" s="15"/>
      <c r="AK13" s="374"/>
      <c r="AL13" s="15"/>
      <c r="AM13" s="247">
        <v>8</v>
      </c>
      <c r="AN13" s="16"/>
      <c r="AO13" s="15"/>
      <c r="AP13" s="15" t="s">
        <v>45</v>
      </c>
      <c r="AQ13" s="249"/>
      <c r="AR13" s="259">
        <v>12784699.6164</v>
      </c>
      <c r="AS13" s="260">
        <v>1.2467034624748656</v>
      </c>
      <c r="AT13" s="261"/>
      <c r="AU13" s="259">
        <v>13940512.122199997</v>
      </c>
      <c r="AV13" s="260">
        <v>1.2917708159017343</v>
      </c>
      <c r="AW13" s="262">
        <f t="shared" ref="AW13:AW20" si="94">AV13/AS13-1</f>
        <v>3.6149216540559026E-2</v>
      </c>
      <c r="AX13" s="261"/>
      <c r="AY13" s="259">
        <v>16686157.735618668</v>
      </c>
      <c r="AZ13" s="260">
        <v>1.2933634349589591</v>
      </c>
      <c r="BA13" s="262">
        <f t="shared" ref="BA13:BA20" si="95">AZ13/AV13-1</f>
        <v>1.2328959886844792E-3</v>
      </c>
      <c r="BB13" s="261"/>
      <c r="BC13" s="259">
        <v>19121063.134010617</v>
      </c>
      <c r="BD13" s="260">
        <v>1.3002123037527811</v>
      </c>
      <c r="BE13" s="262">
        <f t="shared" ref="BE13:BE20" si="96">BD13/AZ13-1</f>
        <v>5.2953938612307905E-3</v>
      </c>
      <c r="BF13" s="261"/>
      <c r="BG13" s="259">
        <v>21345531.913160004</v>
      </c>
      <c r="BH13" s="260">
        <v>1.4046426840756656</v>
      </c>
      <c r="BI13" s="262">
        <f t="shared" ref="BI13:BI20" si="97">BH13/BD13-1</f>
        <v>8.0317945016724401E-2</v>
      </c>
      <c r="BJ13" s="261"/>
      <c r="BK13" s="259">
        <v>23918047.727200001</v>
      </c>
      <c r="BL13" s="260">
        <v>1.4218898216681388</v>
      </c>
      <c r="BM13" s="262">
        <f t="shared" ref="BM13:BM20" si="98">BL13/BH13-1</f>
        <v>1.2278665448517856E-2</v>
      </c>
      <c r="BN13" s="261"/>
      <c r="BO13" s="259">
        <v>28535397.766300008</v>
      </c>
      <c r="BP13" s="260">
        <v>1.5384698585450844</v>
      </c>
      <c r="BQ13" s="262">
        <f t="shared" ref="BQ13:BQ20" si="99">BP13/BL13-1</f>
        <v>8.1989500944718685E-2</v>
      </c>
      <c r="BR13" s="261"/>
      <c r="BS13" s="15">
        <v>32304174</v>
      </c>
      <c r="BT13" s="15">
        <v>1.65</v>
      </c>
      <c r="BU13" s="15">
        <f t="shared" ref="BU13:BU20" si="100">BT13/BP13-1</f>
        <v>7.2494199893125222E-2</v>
      </c>
      <c r="BV13" s="250">
        <v>36103152.515199989</v>
      </c>
      <c r="BW13" s="263">
        <v>1.8651083200592218</v>
      </c>
      <c r="BX13" s="263">
        <f t="shared" si="65"/>
        <v>0.13036867882377079</v>
      </c>
      <c r="BY13" s="250">
        <f t="shared" ref="BY13:BZ16" si="101">F14</f>
        <v>36687111.743471108</v>
      </c>
      <c r="BZ13" s="263">
        <f t="shared" si="101"/>
        <v>1.7984785294214409</v>
      </c>
      <c r="CA13" s="263">
        <f t="shared" si="66"/>
        <v>-3.5724354409434667E-2</v>
      </c>
      <c r="CB13" s="264">
        <f t="shared" si="67"/>
        <v>1.8696107725839326</v>
      </c>
      <c r="CC13" s="265">
        <f t="shared" si="68"/>
        <v>7.280683779764785E-2</v>
      </c>
      <c r="CD13" s="15"/>
      <c r="CE13" s="22"/>
      <c r="CF13" s="15"/>
      <c r="CG13" s="15"/>
      <c r="CH13" s="15"/>
      <c r="CI13" s="15"/>
      <c r="CJ13" s="15"/>
      <c r="CK13" s="15"/>
      <c r="CL13" s="15"/>
      <c r="CM13" s="15"/>
      <c r="CN13" s="548"/>
      <c r="CO13" s="548"/>
      <c r="CP13" s="15"/>
      <c r="CQ13" s="15"/>
      <c r="CR13" s="22"/>
      <c r="CS13" s="15"/>
      <c r="CT13" s="247"/>
      <c r="CU13" s="365"/>
      <c r="CV13" s="25"/>
      <c r="CW13" s="15"/>
      <c r="CX13" s="25"/>
      <c r="CY13" s="15"/>
      <c r="CZ13" s="15"/>
      <c r="DA13" s="15"/>
      <c r="DB13" s="22"/>
      <c r="DC13" s="15"/>
      <c r="DD13" s="15"/>
      <c r="DE13" s="15"/>
      <c r="DF13" s="15"/>
      <c r="DG13" s="23"/>
      <c r="DH13" s="15"/>
      <c r="DI13" s="15"/>
      <c r="DJ13" s="15"/>
      <c r="DK13" s="22"/>
      <c r="DL13" s="15"/>
      <c r="DM13" s="15"/>
      <c r="DN13" s="24"/>
      <c r="DO13" s="16"/>
      <c r="DP13" s="16"/>
      <c r="DQ13" s="16"/>
      <c r="DR13" s="16"/>
      <c r="DS13" s="16"/>
      <c r="DT13" s="16"/>
      <c r="DU13" s="16"/>
      <c r="DV13" s="16"/>
      <c r="DW13" s="15"/>
      <c r="DX13" s="13"/>
      <c r="DY13" s="15"/>
      <c r="DZ13" s="15"/>
      <c r="EA13" s="15"/>
      <c r="EB13" s="15"/>
      <c r="EC13" s="15"/>
      <c r="ED13" s="15"/>
      <c r="EE13" s="258"/>
      <c r="EF13" s="15"/>
      <c r="EG13" s="15"/>
      <c r="EH13" s="15"/>
      <c r="EI13" s="15"/>
      <c r="EJ13" s="23"/>
      <c r="EK13" s="319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23"/>
      <c r="FA13" s="319"/>
      <c r="FB13" s="15"/>
      <c r="FC13" s="247">
        <f t="shared" si="82"/>
        <v>8</v>
      </c>
      <c r="FD13" s="272"/>
      <c r="FE13" s="273" t="s">
        <v>224</v>
      </c>
      <c r="FF13" s="256">
        <v>245698.69529999996</v>
      </c>
      <c r="FG13" s="256">
        <v>425251.67</v>
      </c>
      <c r="FH13" s="256">
        <v>770855.24000000011</v>
      </c>
      <c r="FI13" s="253">
        <f t="shared" si="29"/>
        <v>1441805.6052999999</v>
      </c>
      <c r="FJ13" s="256">
        <v>245698.69529999996</v>
      </c>
      <c r="FK13" s="256">
        <v>432116.15</v>
      </c>
      <c r="FL13" s="256">
        <v>770855.24000000011</v>
      </c>
      <c r="FM13" s="256">
        <v>1448670.0853000002</v>
      </c>
      <c r="FN13" s="256">
        <v>1448670.0853000002</v>
      </c>
      <c r="FO13" s="23"/>
      <c r="FP13" s="319"/>
      <c r="FQ13" s="15"/>
      <c r="FR13" s="366">
        <v>8</v>
      </c>
      <c r="FS13" s="386" t="s">
        <v>225</v>
      </c>
      <c r="FT13" s="256">
        <v>0</v>
      </c>
      <c r="FU13" s="256">
        <v>109</v>
      </c>
      <c r="FV13" s="256">
        <v>33144.119999999995</v>
      </c>
      <c r="FW13" s="253">
        <v>33253.119999999995</v>
      </c>
      <c r="FX13" s="256">
        <v>0</v>
      </c>
      <c r="FY13" s="256">
        <v>0</v>
      </c>
      <c r="FZ13" s="256">
        <v>0</v>
      </c>
      <c r="GA13" s="253">
        <f t="shared" si="1"/>
        <v>0</v>
      </c>
      <c r="GB13" s="15"/>
      <c r="GC13" s="211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211"/>
      <c r="GQ13" s="15"/>
      <c r="GR13" s="366">
        <v>8</v>
      </c>
      <c r="GS13" s="386" t="s">
        <v>226</v>
      </c>
      <c r="GT13" s="256">
        <f>GG12</f>
        <v>0</v>
      </c>
      <c r="GU13" s="256">
        <f t="shared" ref="GU13:GV13" si="102">GH12</f>
        <v>2293.54</v>
      </c>
      <c r="GV13" s="256">
        <f t="shared" si="102"/>
        <v>0</v>
      </c>
      <c r="GW13" s="253">
        <f t="shared" si="91"/>
        <v>2293.54</v>
      </c>
      <c r="GX13" s="256">
        <f>GK12</f>
        <v>0</v>
      </c>
      <c r="GY13" s="256">
        <f t="shared" ref="GY13:HA13" si="103">GL12</f>
        <v>0</v>
      </c>
      <c r="GZ13" s="256">
        <f t="shared" si="103"/>
        <v>0</v>
      </c>
      <c r="HA13" s="256">
        <f t="shared" si="103"/>
        <v>0</v>
      </c>
      <c r="HB13" s="15"/>
      <c r="HC13" s="211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22"/>
      <c r="HQ13" s="15"/>
      <c r="HR13" s="15"/>
      <c r="HS13" s="247">
        <v>8</v>
      </c>
      <c r="HT13" s="231">
        <v>8</v>
      </c>
      <c r="HU13" s="231">
        <v>10</v>
      </c>
      <c r="HV13" s="231">
        <v>10</v>
      </c>
      <c r="HW13" s="258">
        <v>43790142</v>
      </c>
      <c r="HX13" s="258">
        <v>44472118</v>
      </c>
      <c r="HY13" s="252">
        <f t="shared" si="5"/>
        <v>1</v>
      </c>
      <c r="HZ13" s="252">
        <f t="shared" si="6"/>
        <v>1.0155737334672266</v>
      </c>
      <c r="IA13" s="254">
        <v>1</v>
      </c>
      <c r="IB13" s="254">
        <v>0</v>
      </c>
      <c r="IC13" s="254">
        <v>0</v>
      </c>
      <c r="ID13" s="15"/>
      <c r="IE13" s="22"/>
      <c r="IF13" s="15"/>
      <c r="IG13" s="276">
        <v>8</v>
      </c>
      <c r="IH13" s="277">
        <v>8</v>
      </c>
      <c r="II13" s="251">
        <f t="shared" si="7"/>
        <v>1.0155737334672266</v>
      </c>
      <c r="IJ13" s="256">
        <v>0</v>
      </c>
      <c r="IK13" s="253">
        <f t="shared" si="30"/>
        <v>0</v>
      </c>
      <c r="IL13" s="256">
        <v>4796443</v>
      </c>
      <c r="IM13" s="253">
        <v>4864309</v>
      </c>
      <c r="IN13" s="256">
        <v>2114712.2382999999</v>
      </c>
      <c r="IO13" s="253">
        <v>2095037</v>
      </c>
      <c r="IP13" s="256">
        <f t="shared" si="31"/>
        <v>2114712.2382999999</v>
      </c>
      <c r="IQ13" s="256">
        <f t="shared" si="31"/>
        <v>2095037</v>
      </c>
      <c r="IR13" s="223"/>
      <c r="IS13" s="224"/>
      <c r="IT13" s="223"/>
      <c r="IU13" s="276">
        <v>8</v>
      </c>
      <c r="IV13" s="277">
        <v>8</v>
      </c>
      <c r="IW13" s="278">
        <f t="shared" si="8"/>
        <v>1</v>
      </c>
      <c r="IX13" s="279">
        <f t="shared" si="8"/>
        <v>1.0155737334672266</v>
      </c>
      <c r="IY13" s="256">
        <v>505711.52899478731</v>
      </c>
      <c r="IZ13" s="253">
        <f t="shared" si="69"/>
        <v>513587.34555865574</v>
      </c>
      <c r="JA13" s="256">
        <v>81337.483999999997</v>
      </c>
      <c r="JB13" s="253">
        <f t="shared" si="32"/>
        <v>82604.212296710801</v>
      </c>
      <c r="JC13" s="256">
        <v>412021.09700521268</v>
      </c>
      <c r="JD13" s="253">
        <f t="shared" si="33"/>
        <v>412021.09700521268</v>
      </c>
      <c r="JE13" s="256">
        <v>520306.4</v>
      </c>
      <c r="JF13" s="253">
        <v>520306.4</v>
      </c>
      <c r="JG13" s="256">
        <v>37726.484999999993</v>
      </c>
      <c r="JH13" s="253">
        <f t="shared" si="34"/>
        <v>38314.027222045312</v>
      </c>
      <c r="JI13" s="256">
        <v>57837.512250000007</v>
      </c>
      <c r="JJ13" s="253">
        <f t="shared" si="35"/>
        <v>58738.258250188956</v>
      </c>
      <c r="JK13" s="256">
        <v>24355.35</v>
      </c>
      <c r="JL13" s="253">
        <f t="shared" si="36"/>
        <v>24734.653729401016</v>
      </c>
      <c r="JM13" s="256">
        <v>153124.22230000002</v>
      </c>
      <c r="JN13" s="253">
        <f t="shared" si="37"/>
        <v>155508.93812547656</v>
      </c>
      <c r="JO13" s="256">
        <f t="shared" si="38"/>
        <v>1792420.0795500001</v>
      </c>
      <c r="JP13" s="256">
        <f t="shared" si="38"/>
        <v>1805814.9321876911</v>
      </c>
      <c r="JQ13" s="280">
        <f t="shared" si="9"/>
        <v>4.0605552723791813</v>
      </c>
      <c r="JR13" s="15"/>
      <c r="JS13" s="22"/>
      <c r="JT13" s="15"/>
      <c r="JU13" s="247">
        <v>8</v>
      </c>
      <c r="JV13" s="231">
        <v>8</v>
      </c>
      <c r="JW13" s="15">
        <f t="shared" si="10"/>
        <v>10</v>
      </c>
      <c r="JX13" s="15">
        <f t="shared" si="39"/>
        <v>10</v>
      </c>
      <c r="JY13" s="281">
        <f t="shared" si="11"/>
        <v>44472118</v>
      </c>
      <c r="JZ13" s="281">
        <f t="shared" si="12"/>
        <v>44854927.56783919</v>
      </c>
      <c r="KA13" s="282">
        <f t="shared" si="40"/>
        <v>1</v>
      </c>
      <c r="KB13" s="282">
        <f t="shared" si="41"/>
        <v>1.008607855552083</v>
      </c>
      <c r="KC13" s="282">
        <f t="shared" si="42"/>
        <v>1.0840617343282466</v>
      </c>
      <c r="KD13" s="231" t="s">
        <v>435</v>
      </c>
      <c r="KE13" s="231"/>
      <c r="KF13" s="232"/>
      <c r="KG13" s="231"/>
      <c r="KH13" s="247">
        <v>8</v>
      </c>
      <c r="KI13" s="231">
        <v>8</v>
      </c>
      <c r="KJ13" s="346" t="str">
        <f t="shared" si="13"/>
        <v>Q4</v>
      </c>
      <c r="KK13" s="284">
        <f t="shared" si="14"/>
        <v>1.0840617343282466</v>
      </c>
      <c r="KL13" s="270">
        <f t="shared" si="43"/>
        <v>0</v>
      </c>
      <c r="KM13" s="270">
        <f t="shared" si="44"/>
        <v>0</v>
      </c>
      <c r="KN13" s="270">
        <f t="shared" si="15"/>
        <v>4864309</v>
      </c>
      <c r="KO13" s="270">
        <f t="shared" si="16"/>
        <v>5020740.2478782386</v>
      </c>
      <c r="KP13" s="270">
        <f t="shared" si="17"/>
        <v>2095037</v>
      </c>
      <c r="KQ13" s="270">
        <f t="shared" si="18"/>
        <v>2114465.3795716399</v>
      </c>
      <c r="KR13" s="270">
        <v>0</v>
      </c>
      <c r="KS13" s="270">
        <f t="shared" si="45"/>
        <v>100669.96175919971</v>
      </c>
      <c r="KT13" s="270">
        <f t="shared" si="19"/>
        <v>2095037</v>
      </c>
      <c r="KU13" s="270">
        <f t="shared" si="19"/>
        <v>2114465.3795716399</v>
      </c>
      <c r="KV13" s="235"/>
      <c r="KW13" s="232"/>
      <c r="KX13" s="231"/>
      <c r="KY13" s="285">
        <f t="shared" si="70"/>
        <v>8</v>
      </c>
      <c r="KZ13" s="286">
        <v>7</v>
      </c>
      <c r="LA13" s="287">
        <f t="shared" si="71"/>
        <v>1</v>
      </c>
      <c r="LB13" s="287">
        <f t="shared" si="71"/>
        <v>1.008607855552083</v>
      </c>
      <c r="LC13" s="288">
        <v>97.871738014620576</v>
      </c>
      <c r="LD13" s="201">
        <f t="shared" si="72"/>
        <v>1024025.7493825931</v>
      </c>
      <c r="LE13" s="288">
        <v>97.871738014620576</v>
      </c>
      <c r="LF13" s="201">
        <f t="shared" si="46"/>
        <v>88233.466610304633</v>
      </c>
      <c r="LG13" s="288">
        <v>97.871738014620576</v>
      </c>
      <c r="LH13" s="201">
        <f t="shared" si="47"/>
        <v>429132.0597549901</v>
      </c>
      <c r="LI13" s="288">
        <v>113.283800212451</v>
      </c>
      <c r="LJ13" s="201">
        <f t="shared" si="48"/>
        <v>570798.53618610848</v>
      </c>
      <c r="LK13" s="288">
        <v>114.530871148214</v>
      </c>
      <c r="LL13" s="201">
        <f t="shared" si="49"/>
        <v>85737.783562182696</v>
      </c>
      <c r="LM13" s="288">
        <v>133.31173389491801</v>
      </c>
      <c r="LN13" s="201">
        <f t="shared" si="50"/>
        <v>56488.291380482631</v>
      </c>
      <c r="LO13" s="288">
        <v>103.218284594742</v>
      </c>
      <c r="LP13" s="201">
        <f t="shared" si="51"/>
        <v>26000.26908014563</v>
      </c>
      <c r="LQ13" s="288">
        <v>109.79963570127499</v>
      </c>
      <c r="LR13" s="289">
        <f t="shared" si="52"/>
        <v>270091.50038142438</v>
      </c>
      <c r="LS13" s="290">
        <f t="shared" si="53"/>
        <v>2083498.4169009374</v>
      </c>
      <c r="LT13" s="290">
        <f t="shared" si="73"/>
        <v>2550507.6563382321</v>
      </c>
      <c r="LU13" s="23"/>
      <c r="LV13" s="244"/>
      <c r="LW13" s="15"/>
      <c r="LX13" s="247">
        <v>8</v>
      </c>
      <c r="LY13" s="291">
        <v>8</v>
      </c>
      <c r="LZ13" s="256">
        <f t="shared" si="20"/>
        <v>2114712.2382999999</v>
      </c>
      <c r="MA13" s="256">
        <f t="shared" si="20"/>
        <v>2095037</v>
      </c>
      <c r="MB13" s="253">
        <f t="shared" si="21"/>
        <v>2114465.3795716399</v>
      </c>
      <c r="MC13" s="256">
        <f t="shared" si="22"/>
        <v>1792420.0795500001</v>
      </c>
      <c r="MD13" s="256">
        <f t="shared" si="22"/>
        <v>1805814.9321876911</v>
      </c>
      <c r="ME13" s="253">
        <f t="shared" si="54"/>
        <v>1957614.8672632335</v>
      </c>
      <c r="MF13" s="256">
        <f t="shared" si="55"/>
        <v>322292.15874999971</v>
      </c>
      <c r="MG13" s="256">
        <f t="shared" si="55"/>
        <v>289222.0678123089</v>
      </c>
      <c r="MH13" s="256">
        <f t="shared" si="55"/>
        <v>156850.51230840641</v>
      </c>
      <c r="MI13" s="15"/>
      <c r="MJ13" s="22"/>
      <c r="MK13" s="15"/>
      <c r="ML13" s="247">
        <f t="shared" si="74"/>
        <v>8</v>
      </c>
      <c r="MM13" s="257" t="s">
        <v>227</v>
      </c>
      <c r="MN13" s="388">
        <f>MN12-MN9</f>
        <v>20413939.926346004</v>
      </c>
      <c r="MO13" s="15"/>
      <c r="MP13" s="22"/>
      <c r="MQ13" s="15"/>
      <c r="MR13" s="193">
        <f t="shared" si="83"/>
        <v>7</v>
      </c>
      <c r="MS13" s="195" t="s">
        <v>219</v>
      </c>
      <c r="MT13" s="200"/>
      <c r="MU13" s="292"/>
      <c r="MV13" s="17"/>
      <c r="MW13" s="293"/>
      <c r="MX13" s="292"/>
      <c r="MY13" s="15"/>
      <c r="MZ13" s="22"/>
      <c r="NA13" s="15"/>
      <c r="NB13" s="193">
        <f t="shared" si="84"/>
        <v>7</v>
      </c>
      <c r="NC13" s="195" t="str">
        <f t="shared" si="58"/>
        <v>Expenses</v>
      </c>
      <c r="ND13" s="200"/>
      <c r="NE13" s="200"/>
      <c r="NF13" s="200"/>
      <c r="NG13" s="307"/>
      <c r="NH13" s="15"/>
      <c r="NI13" s="22"/>
      <c r="NJ13" s="15"/>
    </row>
    <row r="14" spans="1:374" ht="17.25" thickBot="1" x14ac:dyDescent="0.35">
      <c r="A14" s="17"/>
      <c r="B14" s="177">
        <f t="shared" si="77"/>
        <v>9</v>
      </c>
      <c r="C14" s="295"/>
      <c r="D14" s="17" t="s">
        <v>45</v>
      </c>
      <c r="E14" s="196"/>
      <c r="F14" s="293">
        <f>CL9</f>
        <v>36687111.743471108</v>
      </c>
      <c r="G14" s="222">
        <f t="shared" ref="G14:G22" si="104">F14/F$24*100</f>
        <v>1.7984785294214409</v>
      </c>
      <c r="H14" s="293">
        <f>CP9</f>
        <v>35686406.588502981</v>
      </c>
      <c r="I14" s="219">
        <f t="shared" ref="I14:I22" si="105">H14/H$24*100</f>
        <v>1.7423329735146862</v>
      </c>
      <c r="J14" s="201">
        <f t="shared" si="59"/>
        <v>-1000705.1549681276</v>
      </c>
      <c r="K14" s="293">
        <f>IZ26</f>
        <v>37130264.913113631</v>
      </c>
      <c r="L14" s="219">
        <f t="shared" ref="L14:L22" si="106">K14/K$24*100</f>
        <v>1.7427829764662828</v>
      </c>
      <c r="M14" s="201">
        <f t="shared" si="60"/>
        <v>1443858.3246106505</v>
      </c>
      <c r="N14" s="293">
        <f>LD27</f>
        <v>48325444.757368967</v>
      </c>
      <c r="O14" s="219">
        <f t="shared" ref="O14:O22" si="107">N14/N$24*100</f>
        <v>2.2488929067896257</v>
      </c>
      <c r="P14" s="201">
        <f t="shared" si="61"/>
        <v>11195179.844255336</v>
      </c>
      <c r="Q14" s="293">
        <f t="shared" si="62"/>
        <v>11638333.013897859</v>
      </c>
      <c r="R14" s="220">
        <f t="shared" si="63"/>
        <v>0.25044189852690657</v>
      </c>
      <c r="S14" s="15"/>
      <c r="T14" s="22"/>
      <c r="U14" s="15"/>
      <c r="V14" s="19">
        <f>V12+1</f>
        <v>6</v>
      </c>
      <c r="W14" s="255" t="s">
        <v>173</v>
      </c>
      <c r="X14" s="256">
        <f>SUMPRODUCT($MG$6:$MG$25,IA6:IA25)</f>
        <v>-1350350.3325152628</v>
      </c>
      <c r="Y14" s="256">
        <f>SUMPRODUCT($MG$6:$MG$25,IB6:IB25)</f>
        <v>1861122.5606571038</v>
      </c>
      <c r="Z14" s="256">
        <f>SUMPRODUCT($MG$6:$MG$25,IC6:IC25)</f>
        <v>9307554.5461383574</v>
      </c>
      <c r="AA14" s="256">
        <f>SUM(X14:Z14)</f>
        <v>9818326.7742801979</v>
      </c>
      <c r="AB14" s="256"/>
      <c r="AC14" s="22"/>
      <c r="AD14" s="15"/>
      <c r="AE14" s="296">
        <f t="shared" si="78"/>
        <v>8</v>
      </c>
      <c r="AF14" s="192" t="s">
        <v>27</v>
      </c>
      <c r="AG14" s="17"/>
      <c r="AH14" s="17"/>
      <c r="AI14" s="17"/>
      <c r="AJ14" s="15"/>
      <c r="AK14" s="374"/>
      <c r="AL14" s="15"/>
      <c r="AM14" s="193">
        <v>9</v>
      </c>
      <c r="AN14" s="194"/>
      <c r="AO14" s="17"/>
      <c r="AP14" s="17" t="s">
        <v>228</v>
      </c>
      <c r="AQ14" s="196"/>
      <c r="AR14" s="302">
        <v>936011.74</v>
      </c>
      <c r="AS14" s="303">
        <v>9.1275439563570718E-2</v>
      </c>
      <c r="AT14" s="304"/>
      <c r="AU14" s="302">
        <v>1523068.1600000001</v>
      </c>
      <c r="AV14" s="303">
        <v>0.14113218958319465</v>
      </c>
      <c r="AW14" s="294">
        <f t="shared" si="94"/>
        <v>0.54622306129679221</v>
      </c>
      <c r="AX14" s="304"/>
      <c r="AY14" s="302">
        <v>2211207.06</v>
      </c>
      <c r="AZ14" s="303">
        <v>0.17139322328365042</v>
      </c>
      <c r="BA14" s="294">
        <f t="shared" si="95"/>
        <v>0.2144162418922686</v>
      </c>
      <c r="BB14" s="304"/>
      <c r="BC14" s="302">
        <v>2871478.9273906099</v>
      </c>
      <c r="BD14" s="303">
        <v>0.19525756518837487</v>
      </c>
      <c r="BE14" s="294">
        <f t="shared" si="96"/>
        <v>0.13923737151048088</v>
      </c>
      <c r="BF14" s="304"/>
      <c r="BG14" s="302">
        <v>3068616.0090000001</v>
      </c>
      <c r="BH14" s="303">
        <v>0.20193027022305846</v>
      </c>
      <c r="BI14" s="294">
        <f t="shared" si="97"/>
        <v>3.4173861731022326E-2</v>
      </c>
      <c r="BJ14" s="304"/>
      <c r="BK14" s="302">
        <v>3403828.76</v>
      </c>
      <c r="BL14" s="303">
        <v>0.20235219545286309</v>
      </c>
      <c r="BM14" s="294">
        <f t="shared" si="98"/>
        <v>2.0894600365688465E-3</v>
      </c>
      <c r="BN14" s="304"/>
      <c r="BO14" s="302">
        <v>4538272.1100000003</v>
      </c>
      <c r="BP14" s="303">
        <v>0.24467837835281422</v>
      </c>
      <c r="BQ14" s="294">
        <f t="shared" si="99"/>
        <v>0.20917086076197666</v>
      </c>
      <c r="BR14" s="304"/>
      <c r="BS14" s="17">
        <v>5378012</v>
      </c>
      <c r="BT14" s="17">
        <v>0.27</v>
      </c>
      <c r="BU14" s="17">
        <f t="shared" si="100"/>
        <v>0.10348941258174138</v>
      </c>
      <c r="BV14" s="293">
        <v>1768561.8457999995</v>
      </c>
      <c r="BW14" s="305">
        <v>9.1364858283556505E-2</v>
      </c>
      <c r="BX14" s="305">
        <f t="shared" si="65"/>
        <v>-0.66161163598682782</v>
      </c>
      <c r="BY14" s="293">
        <f t="shared" si="101"/>
        <v>1718931.8145400002</v>
      </c>
      <c r="BZ14" s="305">
        <f t="shared" si="101"/>
        <v>8.4265613047061122E-2</v>
      </c>
      <c r="CA14" s="305">
        <f t="shared" si="66"/>
        <v>-7.7702142485269743E-2</v>
      </c>
      <c r="CB14" s="306">
        <f t="shared" si="67"/>
        <v>0.8364425798120867</v>
      </c>
      <c r="CC14" s="265">
        <f>(CB14+1)^(1/15)-1</f>
        <v>4.1354241437465689E-2</v>
      </c>
      <c r="CD14" s="15"/>
      <c r="CE14" s="22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22"/>
      <c r="CS14" s="15"/>
      <c r="CT14" s="247"/>
      <c r="CU14" s="347"/>
      <c r="CV14" s="348"/>
      <c r="CW14" s="15"/>
      <c r="CX14" s="348"/>
      <c r="CY14" s="15"/>
      <c r="CZ14" s="15"/>
      <c r="DA14" s="15"/>
      <c r="DB14" s="22"/>
      <c r="DC14" s="15"/>
      <c r="DD14" s="15"/>
      <c r="DE14" s="15"/>
      <c r="DF14" s="15"/>
      <c r="DG14" s="23"/>
      <c r="DH14" s="15"/>
      <c r="DI14" s="15"/>
      <c r="DJ14" s="15"/>
      <c r="DK14" s="22"/>
      <c r="DL14" s="15"/>
      <c r="DM14" s="15"/>
      <c r="DN14" s="24"/>
      <c r="DO14" s="16"/>
      <c r="DP14" s="16"/>
      <c r="DQ14" s="16"/>
      <c r="DR14" s="16"/>
      <c r="DS14" s="16"/>
      <c r="DT14" s="16"/>
      <c r="DU14" s="16"/>
      <c r="DV14" s="16"/>
      <c r="DW14" s="15"/>
      <c r="DX14" s="22"/>
      <c r="DY14" s="15"/>
      <c r="DZ14" s="15"/>
      <c r="EA14" s="15"/>
      <c r="EB14" s="15"/>
      <c r="EC14" s="15"/>
      <c r="ED14" s="15"/>
      <c r="EE14" s="25"/>
      <c r="EF14" s="15"/>
      <c r="EG14" s="15"/>
      <c r="EH14" s="15"/>
      <c r="EI14" s="15"/>
      <c r="EJ14" s="23"/>
      <c r="EK14" s="319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23"/>
      <c r="FA14" s="319"/>
      <c r="FB14" s="15"/>
      <c r="FC14" s="193">
        <f t="shared" si="82"/>
        <v>9</v>
      </c>
      <c r="FD14" s="317"/>
      <c r="FE14" s="318" t="s">
        <v>229</v>
      </c>
      <c r="FF14" s="200">
        <v>509</v>
      </c>
      <c r="FG14" s="200">
        <v>4610.82</v>
      </c>
      <c r="FH14" s="200">
        <v>15187.720000000001</v>
      </c>
      <c r="FI14" s="201">
        <f t="shared" si="29"/>
        <v>20307.54</v>
      </c>
      <c r="FJ14" s="200">
        <v>509</v>
      </c>
      <c r="FK14" s="200">
        <v>4610.82</v>
      </c>
      <c r="FL14" s="200">
        <v>15187.720000000001</v>
      </c>
      <c r="FM14" s="200">
        <v>20307.54</v>
      </c>
      <c r="FN14" s="200">
        <v>20307.54</v>
      </c>
      <c r="FO14" s="23"/>
      <c r="FP14" s="319"/>
      <c r="FQ14" s="15"/>
      <c r="FR14" s="377">
        <v>9</v>
      </c>
      <c r="FS14" s="381" t="s">
        <v>87</v>
      </c>
      <c r="FT14" s="379">
        <f t="shared" ref="FT14:GA14" si="108">SUM(FT6:FT13)</f>
        <v>684680.01</v>
      </c>
      <c r="FU14" s="379">
        <f t="shared" si="108"/>
        <v>1124294.33</v>
      </c>
      <c r="FV14" s="379">
        <f t="shared" si="108"/>
        <v>2128549.3199999998</v>
      </c>
      <c r="FW14" s="380">
        <f t="shared" si="108"/>
        <v>3937523.6599999997</v>
      </c>
      <c r="FX14" s="379">
        <f t="shared" si="108"/>
        <v>0</v>
      </c>
      <c r="FY14" s="379">
        <f t="shared" si="108"/>
        <v>0</v>
      </c>
      <c r="FZ14" s="379">
        <f t="shared" si="108"/>
        <v>0</v>
      </c>
      <c r="GA14" s="380">
        <f t="shared" si="108"/>
        <v>0</v>
      </c>
      <c r="GB14" s="15"/>
      <c r="GC14" s="319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319"/>
      <c r="GQ14" s="15"/>
      <c r="GR14" s="377">
        <v>9</v>
      </c>
      <c r="GS14" s="381" t="s">
        <v>87</v>
      </c>
      <c r="GT14" s="379">
        <f>SUM(GT6:GT13)</f>
        <v>826341.96</v>
      </c>
      <c r="GU14" s="379">
        <f t="shared" ref="GU14:GV14" si="109">SUM(GU6:GU13)</f>
        <v>1421182.75</v>
      </c>
      <c r="GV14" s="379">
        <f t="shared" si="109"/>
        <v>3774069.46</v>
      </c>
      <c r="GW14" s="380">
        <f>SUM(GW6:GW13)</f>
        <v>6021594.1700000009</v>
      </c>
      <c r="GX14" s="379">
        <f>SUM(GX6:GX13)</f>
        <v>20637.18</v>
      </c>
      <c r="GY14" s="379">
        <f t="shared" ref="GY14:GZ14" si="110">SUM(GY6:GY13)</f>
        <v>65928.600000000006</v>
      </c>
      <c r="GZ14" s="379">
        <f t="shared" si="110"/>
        <v>379720.31000000006</v>
      </c>
      <c r="HA14" s="380">
        <f>SUM(HA6:HA13)</f>
        <v>466286.09000000008</v>
      </c>
      <c r="HB14" s="15"/>
      <c r="HC14" s="319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351"/>
      <c r="HQ14" s="15"/>
      <c r="HR14" s="15"/>
      <c r="HS14" s="193">
        <v>9</v>
      </c>
      <c r="HT14" s="216">
        <v>9</v>
      </c>
      <c r="HU14" s="216">
        <v>10</v>
      </c>
      <c r="HV14" s="216">
        <v>10</v>
      </c>
      <c r="HW14" s="217">
        <v>51366356</v>
      </c>
      <c r="HX14" s="217">
        <v>53550034</v>
      </c>
      <c r="HY14" s="219">
        <f t="shared" si="5"/>
        <v>1</v>
      </c>
      <c r="HZ14" s="219">
        <f t="shared" si="6"/>
        <v>1.042511834010573</v>
      </c>
      <c r="IA14" s="220">
        <v>1</v>
      </c>
      <c r="IB14" s="220">
        <v>0</v>
      </c>
      <c r="IC14" s="220">
        <v>0</v>
      </c>
      <c r="ID14" s="15"/>
      <c r="IE14" s="22"/>
      <c r="IF14" s="15"/>
      <c r="IG14" s="225">
        <v>9</v>
      </c>
      <c r="IH14" s="226">
        <v>9</v>
      </c>
      <c r="II14" s="222">
        <f t="shared" si="7"/>
        <v>1.042511834010573</v>
      </c>
      <c r="IJ14" s="200">
        <v>34</v>
      </c>
      <c r="IK14" s="201">
        <f t="shared" si="30"/>
        <v>35.44540235635948</v>
      </c>
      <c r="IL14" s="200">
        <v>5579913</v>
      </c>
      <c r="IM14" s="201">
        <v>5824786</v>
      </c>
      <c r="IN14" s="200">
        <v>2540164.8955000001</v>
      </c>
      <c r="IO14" s="201">
        <v>2519945</v>
      </c>
      <c r="IP14" s="200">
        <f t="shared" si="31"/>
        <v>2540198.8955000001</v>
      </c>
      <c r="IQ14" s="200">
        <f t="shared" si="31"/>
        <v>2519980.4454023563</v>
      </c>
      <c r="IR14" s="223"/>
      <c r="IS14" s="224"/>
      <c r="IT14" s="223"/>
      <c r="IU14" s="225">
        <v>9</v>
      </c>
      <c r="IV14" s="226">
        <v>9</v>
      </c>
      <c r="IW14" s="227">
        <f t="shared" si="8"/>
        <v>1</v>
      </c>
      <c r="IX14" s="228">
        <f t="shared" si="8"/>
        <v>1.042511834010573</v>
      </c>
      <c r="IY14" s="200">
        <v>576774.03586142079</v>
      </c>
      <c r="IZ14" s="201">
        <f t="shared" si="69"/>
        <v>601293.75793556985</v>
      </c>
      <c r="JA14" s="200">
        <v>29483.42</v>
      </c>
      <c r="JB14" s="201">
        <f t="shared" si="32"/>
        <v>30736.814257104008</v>
      </c>
      <c r="JC14" s="200">
        <v>494067.21413857915</v>
      </c>
      <c r="JD14" s="201">
        <f t="shared" si="33"/>
        <v>494067.21413857915</v>
      </c>
      <c r="JE14" s="200">
        <v>538628.9</v>
      </c>
      <c r="JF14" s="201">
        <v>569571.30000000005</v>
      </c>
      <c r="JG14" s="200">
        <v>59575.606</v>
      </c>
      <c r="JH14" s="201">
        <f t="shared" si="34"/>
        <v>62108.274273351301</v>
      </c>
      <c r="JI14" s="200">
        <v>45445.991999999984</v>
      </c>
      <c r="JJ14" s="201">
        <f t="shared" si="35"/>
        <v>47377.984468349809</v>
      </c>
      <c r="JK14" s="200">
        <v>82953.689999999988</v>
      </c>
      <c r="JL14" s="201">
        <f t="shared" si="36"/>
        <v>86480.203499844516</v>
      </c>
      <c r="JM14" s="200">
        <v>269757.60139999999</v>
      </c>
      <c r="JN14" s="201">
        <f t="shared" si="37"/>
        <v>281225.49177380709</v>
      </c>
      <c r="JO14" s="200">
        <f t="shared" si="38"/>
        <v>2096686.4593999998</v>
      </c>
      <c r="JP14" s="200">
        <f t="shared" si="38"/>
        <v>2172861.0403466057</v>
      </c>
      <c r="JQ14" s="229">
        <f t="shared" si="9"/>
        <v>4.0576277511730545</v>
      </c>
      <c r="JR14" s="15"/>
      <c r="JS14" s="22"/>
      <c r="JT14" s="15"/>
      <c r="JU14" s="193">
        <v>9</v>
      </c>
      <c r="JV14" s="216">
        <v>9</v>
      </c>
      <c r="JW14" s="17">
        <f t="shared" si="10"/>
        <v>10</v>
      </c>
      <c r="JX14" s="17">
        <f t="shared" si="39"/>
        <v>10</v>
      </c>
      <c r="JY14" s="199">
        <f t="shared" si="11"/>
        <v>53550034</v>
      </c>
      <c r="JZ14" s="199">
        <f t="shared" si="12"/>
        <v>54010984.957481131</v>
      </c>
      <c r="KA14" s="230">
        <f t="shared" si="40"/>
        <v>1</v>
      </c>
      <c r="KB14" s="230">
        <f t="shared" si="41"/>
        <v>1.008607855552083</v>
      </c>
      <c r="KC14" s="230">
        <f t="shared" si="42"/>
        <v>1.2123512888900256</v>
      </c>
      <c r="KD14" s="216" t="s">
        <v>254</v>
      </c>
      <c r="KE14" s="231"/>
      <c r="KF14" s="232"/>
      <c r="KG14" s="231"/>
      <c r="KH14" s="193">
        <v>9</v>
      </c>
      <c r="KI14" s="216">
        <v>9</v>
      </c>
      <c r="KJ14" s="233" t="str">
        <f t="shared" si="13"/>
        <v>Q3</v>
      </c>
      <c r="KK14" s="234">
        <f t="shared" si="14"/>
        <v>1.2123512888900256</v>
      </c>
      <c r="KL14" s="200">
        <f t="shared" si="43"/>
        <v>35.44540235635948</v>
      </c>
      <c r="KM14" s="200">
        <f t="shared" si="44"/>
        <v>42.97227923195797</v>
      </c>
      <c r="KN14" s="200">
        <f t="shared" si="15"/>
        <v>5824786</v>
      </c>
      <c r="KO14" s="200">
        <f t="shared" si="16"/>
        <v>6045603.9215188297</v>
      </c>
      <c r="KP14" s="200">
        <f t="shared" si="17"/>
        <v>2519945</v>
      </c>
      <c r="KQ14" s="200">
        <f t="shared" si="18"/>
        <v>2546082.7606160836</v>
      </c>
      <c r="KR14" s="200">
        <v>0</v>
      </c>
      <c r="KS14" s="200">
        <f t="shared" si="45"/>
        <v>121219.31937183301</v>
      </c>
      <c r="KT14" s="200">
        <f t="shared" si="19"/>
        <v>2519980.4454023563</v>
      </c>
      <c r="KU14" s="200">
        <f t="shared" si="19"/>
        <v>2546125.7328953156</v>
      </c>
      <c r="KV14" s="235"/>
      <c r="KW14" s="232"/>
      <c r="KX14" s="231"/>
      <c r="KY14" s="276">
        <f t="shared" si="70"/>
        <v>9</v>
      </c>
      <c r="KZ14" s="277">
        <v>8</v>
      </c>
      <c r="LA14" s="321">
        <f t="shared" si="71"/>
        <v>1</v>
      </c>
      <c r="LB14" s="321">
        <f t="shared" si="71"/>
        <v>1.008607855552083</v>
      </c>
      <c r="LC14" s="322">
        <v>119.11363112040443</v>
      </c>
      <c r="LD14" s="253">
        <f t="shared" si="72"/>
        <v>553918.30809278367</v>
      </c>
      <c r="LE14" s="322">
        <v>119.11363112040443</v>
      </c>
      <c r="LF14" s="253">
        <f t="shared" si="46"/>
        <v>89090.951933326913</v>
      </c>
      <c r="LG14" s="322">
        <v>119.11363112040443</v>
      </c>
      <c r="LH14" s="253">
        <f t="shared" si="47"/>
        <v>440583.78841623734</v>
      </c>
      <c r="LI14" s="322">
        <v>115.580400056581</v>
      </c>
      <c r="LJ14" s="253">
        <f t="shared" si="48"/>
        <v>571075.05918461073</v>
      </c>
      <c r="LK14" s="322">
        <v>117.061929172885</v>
      </c>
      <c r="LL14" s="253">
        <f t="shared" si="49"/>
        <v>41461.036327176604</v>
      </c>
      <c r="LM14" s="322">
        <v>138.08520978454499</v>
      </c>
      <c r="LN14" s="253">
        <f t="shared" si="50"/>
        <v>66286.3257750138</v>
      </c>
      <c r="LO14" s="322">
        <v>105.221053751493</v>
      </c>
      <c r="LP14" s="253">
        <f t="shared" si="51"/>
        <v>25600.897989081888</v>
      </c>
      <c r="LQ14" s="322">
        <v>110.455373406193</v>
      </c>
      <c r="LR14" s="253">
        <f t="shared" si="52"/>
        <v>169598.49954500268</v>
      </c>
      <c r="LS14" s="256">
        <f t="shared" si="53"/>
        <v>1805814.9321876911</v>
      </c>
      <c r="LT14" s="256">
        <f t="shared" si="73"/>
        <v>1957614.8672632335</v>
      </c>
      <c r="LU14" s="23"/>
      <c r="LV14" s="244"/>
      <c r="LW14" s="15"/>
      <c r="LX14" s="193">
        <v>9</v>
      </c>
      <c r="LY14" s="245">
        <v>9</v>
      </c>
      <c r="LZ14" s="200">
        <f t="shared" si="20"/>
        <v>2540198.8955000001</v>
      </c>
      <c r="MA14" s="200">
        <f t="shared" si="20"/>
        <v>2519980.4454023563</v>
      </c>
      <c r="MB14" s="201">
        <f t="shared" si="21"/>
        <v>2546125.7328953156</v>
      </c>
      <c r="MC14" s="200">
        <f t="shared" si="22"/>
        <v>2096686.4593999998</v>
      </c>
      <c r="MD14" s="200">
        <f t="shared" si="22"/>
        <v>2172861.0403466057</v>
      </c>
      <c r="ME14" s="201">
        <f t="shared" si="54"/>
        <v>2634270.8828431293</v>
      </c>
      <c r="MF14" s="200">
        <f t="shared" si="55"/>
        <v>443512.43610000028</v>
      </c>
      <c r="MG14" s="200">
        <f t="shared" si="55"/>
        <v>347119.40505575063</v>
      </c>
      <c r="MH14" s="200">
        <f t="shared" si="55"/>
        <v>-88145.149947813712</v>
      </c>
      <c r="MI14" s="15"/>
      <c r="MJ14" s="22"/>
      <c r="MK14" s="15"/>
      <c r="ML14" s="15"/>
      <c r="MM14" s="15"/>
      <c r="MN14" s="15"/>
      <c r="MO14" s="15"/>
      <c r="MP14" s="22"/>
      <c r="MQ14" s="15"/>
      <c r="MR14" s="247">
        <f t="shared" si="83"/>
        <v>8</v>
      </c>
      <c r="MS14" s="257" t="s">
        <v>45</v>
      </c>
      <c r="MT14" s="256">
        <f t="shared" ref="MT14:MT21" si="111">N14</f>
        <v>48325444.757368967</v>
      </c>
      <c r="MU14" s="325">
        <f t="shared" ref="MU14:MU21" si="112">MT14/$MT$34*100</f>
        <v>2.2488929067896257</v>
      </c>
      <c r="MV14" s="15"/>
      <c r="MW14" s="250">
        <f t="shared" ref="MW14:MW20" si="113">MT14</f>
        <v>48325444.757368967</v>
      </c>
      <c r="MX14" s="325">
        <f t="shared" ref="MX14:MX21" si="114">MW14/$MX$34*100</f>
        <v>2.2488929067896257</v>
      </c>
      <c r="MY14" s="15"/>
      <c r="MZ14" s="22"/>
      <c r="NA14" s="15"/>
      <c r="NB14" s="247">
        <f t="shared" si="84"/>
        <v>8</v>
      </c>
      <c r="NC14" s="257" t="str">
        <f t="shared" si="58"/>
        <v>Direct Labour</v>
      </c>
      <c r="ND14" s="256">
        <v>42660130.031622693</v>
      </c>
      <c r="NE14" s="256">
        <f t="shared" ref="NE14:NE21" si="115">MT14</f>
        <v>48325444.757368967</v>
      </c>
      <c r="NF14" s="256">
        <f t="shared" si="75"/>
        <v>5665314.725746274</v>
      </c>
      <c r="NG14" s="262">
        <f t="shared" si="76"/>
        <v>0.13280115933886613</v>
      </c>
      <c r="NH14" s="15"/>
      <c r="NI14" s="22"/>
      <c r="NJ14" s="15"/>
    </row>
    <row r="15" spans="1:374" x14ac:dyDescent="0.3">
      <c r="A15" s="15"/>
      <c r="B15" s="131">
        <f t="shared" si="77"/>
        <v>10</v>
      </c>
      <c r="C15" s="248"/>
      <c r="D15" s="15" t="s">
        <v>46</v>
      </c>
      <c r="E15" s="249"/>
      <c r="F15" s="250">
        <f>CW9</f>
        <v>1718931.8145400002</v>
      </c>
      <c r="G15" s="251">
        <f t="shared" si="104"/>
        <v>8.4265613047061122E-2</v>
      </c>
      <c r="H15" s="250">
        <f>CZ9</f>
        <v>1718931.8145400002</v>
      </c>
      <c r="I15" s="252">
        <f t="shared" si="105"/>
        <v>8.3924156730909152E-2</v>
      </c>
      <c r="J15" s="253">
        <f t="shared" si="59"/>
        <v>0</v>
      </c>
      <c r="K15" s="250">
        <f>JB26</f>
        <v>1835072.5226858652</v>
      </c>
      <c r="L15" s="252">
        <f t="shared" si="106"/>
        <v>8.6132785763897116E-2</v>
      </c>
      <c r="M15" s="253">
        <f t="shared" si="60"/>
        <v>116140.70814586501</v>
      </c>
      <c r="N15" s="250">
        <f>LF27</f>
        <v>2376084.6699430491</v>
      </c>
      <c r="O15" s="252">
        <f t="shared" si="107"/>
        <v>0.1105744600385012</v>
      </c>
      <c r="P15" s="253">
        <f t="shared" si="61"/>
        <v>541012.14725718391</v>
      </c>
      <c r="Q15" s="250">
        <f t="shared" si="62"/>
        <v>657152.85540304892</v>
      </c>
      <c r="R15" s="254">
        <f t="shared" si="63"/>
        <v>0.31221332213826014</v>
      </c>
      <c r="S15" s="15"/>
      <c r="T15" s="22"/>
      <c r="U15" s="15"/>
      <c r="V15" s="296">
        <f t="shared" si="64"/>
        <v>7</v>
      </c>
      <c r="W15" s="297" t="s">
        <v>182</v>
      </c>
      <c r="X15" s="219">
        <f>X14/K$24*100</f>
        <v>-6.3381383819376524E-2</v>
      </c>
      <c r="Y15" s="219">
        <f>Y14/K$24*100</f>
        <v>8.7355496208296371E-2</v>
      </c>
      <c r="Z15" s="219">
        <f>Z14/K$24*100</f>
        <v>0.43686862061176285</v>
      </c>
      <c r="AA15" s="219">
        <f>AA14/K$24*100</f>
        <v>0.46084273300068268</v>
      </c>
      <c r="AB15" s="252"/>
      <c r="AC15" s="22"/>
      <c r="AD15" s="15"/>
      <c r="AE15" s="19">
        <f t="shared" si="78"/>
        <v>9</v>
      </c>
      <c r="AF15" s="257" t="s">
        <v>76</v>
      </c>
      <c r="AG15" s="25">
        <f>AG11*IZ27</f>
        <v>1849582.8603290578</v>
      </c>
      <c r="AH15" s="25">
        <f>AH11*JB27</f>
        <v>103227.24317870932</v>
      </c>
      <c r="AI15" s="25">
        <f>AI11*JD27</f>
        <v>556366.29946964211</v>
      </c>
      <c r="AJ15" s="15"/>
      <c r="AK15" s="374"/>
      <c r="AL15" s="15"/>
      <c r="AM15" s="247">
        <v>10</v>
      </c>
      <c r="AN15" s="16"/>
      <c r="AO15" s="15"/>
      <c r="AP15" s="15" t="s">
        <v>47</v>
      </c>
      <c r="AQ15" s="249"/>
      <c r="AR15" s="259">
        <v>7353821.8799999999</v>
      </c>
      <c r="AS15" s="260">
        <v>0.71710994198556099</v>
      </c>
      <c r="AT15" s="261"/>
      <c r="AU15" s="259">
        <v>7828448.5450000018</v>
      </c>
      <c r="AV15" s="260">
        <v>0.72540816833517452</v>
      </c>
      <c r="AW15" s="262">
        <f t="shared" si="94"/>
        <v>1.1571763078109143E-2</v>
      </c>
      <c r="AX15" s="261"/>
      <c r="AY15" s="259">
        <v>8035314.9274999993</v>
      </c>
      <c r="AZ15" s="260">
        <v>0.62282657759036675</v>
      </c>
      <c r="BA15" s="262">
        <f t="shared" si="95"/>
        <v>-0.14141223551457172</v>
      </c>
      <c r="BB15" s="261"/>
      <c r="BC15" s="259">
        <v>8562729.5753158554</v>
      </c>
      <c r="BD15" s="260">
        <v>0.58225665955417472</v>
      </c>
      <c r="BE15" s="262">
        <f t="shared" si="96"/>
        <v>-6.5138386022561279E-2</v>
      </c>
      <c r="BF15" s="261"/>
      <c r="BG15" s="259">
        <v>11045828.998199999</v>
      </c>
      <c r="BH15" s="260">
        <v>0.72687075473189988</v>
      </c>
      <c r="BI15" s="262">
        <f t="shared" si="97"/>
        <v>0.24836829739045663</v>
      </c>
      <c r="BJ15" s="261"/>
      <c r="BK15" s="259">
        <v>11568330.944249999</v>
      </c>
      <c r="BL15" s="260">
        <v>0.68771883938552769</v>
      </c>
      <c r="BM15" s="262">
        <f t="shared" si="98"/>
        <v>-5.3863654702703045E-2</v>
      </c>
      <c r="BN15" s="261"/>
      <c r="BO15" s="259">
        <v>12592679.530000001</v>
      </c>
      <c r="BP15" s="260">
        <v>0.67892720661852923</v>
      </c>
      <c r="BQ15" s="262">
        <f t="shared" si="99"/>
        <v>-1.2783760257104038E-2</v>
      </c>
      <c r="BR15" s="261"/>
      <c r="BS15" s="15">
        <v>14006160</v>
      </c>
      <c r="BT15" s="15">
        <v>0.71</v>
      </c>
      <c r="BU15" s="15">
        <f t="shared" si="100"/>
        <v>4.5767488883281304E-2</v>
      </c>
      <c r="BV15" s="250">
        <v>14529003.2212</v>
      </c>
      <c r="BW15" s="263">
        <v>0.75057613815354784</v>
      </c>
      <c r="BX15" s="263">
        <f t="shared" si="65"/>
        <v>5.71494903571097E-2</v>
      </c>
      <c r="BY15" s="250">
        <f t="shared" si="101"/>
        <v>16169362.853399999</v>
      </c>
      <c r="BZ15" s="263">
        <f t="shared" si="101"/>
        <v>0.79265580047847906</v>
      </c>
      <c r="CA15" s="263">
        <f t="shared" si="66"/>
        <v>5.6063149607245899E-2</v>
      </c>
      <c r="CB15" s="264">
        <f t="shared" si="67"/>
        <v>1.1987699888918169</v>
      </c>
      <c r="CC15" s="265">
        <f t="shared" si="68"/>
        <v>5.3930533589568563E-2</v>
      </c>
      <c r="CD15" s="15"/>
      <c r="CE15" s="22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22"/>
      <c r="CS15" s="15"/>
      <c r="CT15" s="247"/>
      <c r="CU15" s="10"/>
      <c r="CV15" s="415"/>
      <c r="CW15" s="15"/>
      <c r="CX15" s="415"/>
      <c r="CY15" s="15"/>
      <c r="CZ15" s="15"/>
      <c r="DA15" s="15"/>
      <c r="DB15" s="22"/>
      <c r="DC15" s="15"/>
      <c r="DD15" s="15"/>
      <c r="DE15" s="15"/>
      <c r="DF15" s="15"/>
      <c r="DG15" s="23"/>
      <c r="DH15" s="15"/>
      <c r="DI15" s="15"/>
      <c r="DJ15" s="15"/>
      <c r="DK15" s="22"/>
      <c r="DL15" s="15"/>
      <c r="DM15" s="15"/>
      <c r="DN15" s="24"/>
      <c r="DO15" s="16"/>
      <c r="DP15" s="16"/>
      <c r="DQ15" s="16"/>
      <c r="DR15" s="16"/>
      <c r="DS15" s="15"/>
      <c r="DT15" s="15"/>
      <c r="DU15" s="15"/>
      <c r="DV15" s="15"/>
      <c r="DW15" s="15"/>
      <c r="DX15" s="22"/>
      <c r="DY15" s="17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25"/>
      <c r="EK15" s="319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25"/>
      <c r="FA15" s="319"/>
      <c r="FB15" s="15"/>
      <c r="FC15" s="247">
        <f t="shared" si="82"/>
        <v>10</v>
      </c>
      <c r="FD15" s="272"/>
      <c r="FE15" s="273" t="s">
        <v>230</v>
      </c>
      <c r="FF15" s="256">
        <v>32277.75</v>
      </c>
      <c r="FG15" s="256">
        <v>50697.52</v>
      </c>
      <c r="FH15" s="256">
        <v>253204.67000000004</v>
      </c>
      <c r="FI15" s="253">
        <f t="shared" si="29"/>
        <v>336179.94000000006</v>
      </c>
      <c r="FJ15" s="256">
        <v>32277.75</v>
      </c>
      <c r="FK15" s="256">
        <v>50697.52</v>
      </c>
      <c r="FL15" s="256">
        <v>253204.67000000004</v>
      </c>
      <c r="FM15" s="256">
        <v>336179.94000000006</v>
      </c>
      <c r="FN15" s="256">
        <v>336179.94000000006</v>
      </c>
      <c r="FO15" s="23"/>
      <c r="FP15" s="319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22"/>
      <c r="GD15" s="15"/>
      <c r="GE15" s="389"/>
      <c r="GF15" s="190"/>
      <c r="GG15" s="190"/>
      <c r="GH15" s="190"/>
      <c r="GI15" s="190"/>
      <c r="GJ15" s="190"/>
      <c r="GK15" s="190"/>
      <c r="GL15" s="190"/>
      <c r="GM15" s="190"/>
      <c r="GN15" s="190"/>
      <c r="GO15" s="15"/>
      <c r="GP15" s="22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22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22"/>
      <c r="HQ15" s="15"/>
      <c r="HR15" s="15"/>
      <c r="HS15" s="247">
        <v>10</v>
      </c>
      <c r="HT15" s="231">
        <v>10</v>
      </c>
      <c r="HU15" s="231">
        <v>10</v>
      </c>
      <c r="HV15" s="231">
        <v>10</v>
      </c>
      <c r="HW15" s="258">
        <v>62117434</v>
      </c>
      <c r="HX15" s="258">
        <v>65550912</v>
      </c>
      <c r="HY15" s="252">
        <f t="shared" si="5"/>
        <v>1</v>
      </c>
      <c r="HZ15" s="252">
        <f t="shared" si="6"/>
        <v>1.0552739831461808</v>
      </c>
      <c r="IA15" s="254">
        <v>0.6</v>
      </c>
      <c r="IB15" s="254">
        <v>0.4</v>
      </c>
      <c r="IC15" s="254">
        <v>0</v>
      </c>
      <c r="ID15" s="15"/>
      <c r="IE15" s="22"/>
      <c r="IF15" s="15"/>
      <c r="IG15" s="276">
        <v>10</v>
      </c>
      <c r="IH15" s="277">
        <v>10</v>
      </c>
      <c r="II15" s="251">
        <f t="shared" si="7"/>
        <v>1.0552739831461808</v>
      </c>
      <c r="IJ15" s="256">
        <v>0</v>
      </c>
      <c r="IK15" s="253">
        <f t="shared" si="30"/>
        <v>0</v>
      </c>
      <c r="IL15" s="256">
        <v>6738410</v>
      </c>
      <c r="IM15" s="253">
        <v>7153962</v>
      </c>
      <c r="IN15" s="256">
        <v>3090256.6123000002</v>
      </c>
      <c r="IO15" s="253">
        <v>3096974</v>
      </c>
      <c r="IP15" s="256">
        <f t="shared" si="31"/>
        <v>3090256.6123000002</v>
      </c>
      <c r="IQ15" s="256">
        <f t="shared" si="31"/>
        <v>3096974</v>
      </c>
      <c r="IR15" s="223"/>
      <c r="IS15" s="224"/>
      <c r="IT15" s="223"/>
      <c r="IU15" s="276">
        <v>10</v>
      </c>
      <c r="IV15" s="277">
        <v>10</v>
      </c>
      <c r="IW15" s="278">
        <f t="shared" si="8"/>
        <v>1</v>
      </c>
      <c r="IX15" s="279">
        <f t="shared" si="8"/>
        <v>1.0552739831461808</v>
      </c>
      <c r="IY15" s="256">
        <v>1051506.481950795</v>
      </c>
      <c r="IZ15" s="253">
        <f t="shared" si="69"/>
        <v>1109627.4335122432</v>
      </c>
      <c r="JA15" s="256">
        <v>121580.73000000001</v>
      </c>
      <c r="JB15" s="253">
        <f t="shared" si="32"/>
        <v>128300.98122092037</v>
      </c>
      <c r="JC15" s="256">
        <v>580271.39304920507</v>
      </c>
      <c r="JD15" s="253">
        <f t="shared" si="33"/>
        <v>580271.39304920507</v>
      </c>
      <c r="JE15" s="256">
        <v>615486</v>
      </c>
      <c r="JF15" s="253">
        <v>615486</v>
      </c>
      <c r="JG15" s="256">
        <v>67703.350000000006</v>
      </c>
      <c r="JH15" s="253">
        <f t="shared" si="34"/>
        <v>71445.583826839982</v>
      </c>
      <c r="JI15" s="256">
        <v>62862.335999999974</v>
      </c>
      <c r="JJ15" s="253">
        <f t="shared" si="35"/>
        <v>66336.987700593527</v>
      </c>
      <c r="JK15" s="256">
        <v>75749.83</v>
      </c>
      <c r="JL15" s="253">
        <f t="shared" si="36"/>
        <v>79936.824826746059</v>
      </c>
      <c r="JM15" s="256">
        <v>363471.25550000003</v>
      </c>
      <c r="JN15" s="253">
        <f t="shared" si="37"/>
        <v>383561.75955062819</v>
      </c>
      <c r="JO15" s="256">
        <f t="shared" si="38"/>
        <v>2938631.3765000002</v>
      </c>
      <c r="JP15" s="256">
        <f t="shared" si="38"/>
        <v>3034966.9636871768</v>
      </c>
      <c r="JQ15" s="280">
        <f t="shared" si="9"/>
        <v>4.6299385791721352</v>
      </c>
      <c r="JR15" s="15"/>
      <c r="JS15" s="22"/>
      <c r="JT15" s="15"/>
      <c r="JU15" s="247">
        <v>10</v>
      </c>
      <c r="JV15" s="231">
        <v>10</v>
      </c>
      <c r="JW15" s="15">
        <f t="shared" si="10"/>
        <v>10</v>
      </c>
      <c r="JX15" s="15">
        <f t="shared" si="39"/>
        <v>10</v>
      </c>
      <c r="JY15" s="281">
        <f t="shared" si="11"/>
        <v>65550912</v>
      </c>
      <c r="JZ15" s="281">
        <f t="shared" si="12"/>
        <v>66115164.781803302</v>
      </c>
      <c r="KA15" s="282">
        <f t="shared" si="40"/>
        <v>1</v>
      </c>
      <c r="KB15" s="282">
        <f t="shared" si="41"/>
        <v>1.008607855552083</v>
      </c>
      <c r="KC15" s="282">
        <f t="shared" si="42"/>
        <v>1.2293514922501758</v>
      </c>
      <c r="KD15" s="231" t="s">
        <v>254</v>
      </c>
      <c r="KE15" s="231"/>
      <c r="KF15" s="232"/>
      <c r="KG15" s="231"/>
      <c r="KH15" s="247">
        <v>10</v>
      </c>
      <c r="KI15" s="231">
        <v>10</v>
      </c>
      <c r="KJ15" s="346" t="str">
        <f t="shared" si="13"/>
        <v>Q3</v>
      </c>
      <c r="KK15" s="284">
        <f t="shared" si="14"/>
        <v>1.2293514922501758</v>
      </c>
      <c r="KL15" s="270">
        <f t="shared" si="43"/>
        <v>0</v>
      </c>
      <c r="KM15" s="270">
        <f t="shared" si="44"/>
        <v>0</v>
      </c>
      <c r="KN15" s="270">
        <f t="shared" si="15"/>
        <v>7153962</v>
      </c>
      <c r="KO15" s="270">
        <f t="shared" si="16"/>
        <v>7400459.3656529831</v>
      </c>
      <c r="KP15" s="270">
        <f t="shared" si="17"/>
        <v>3096974</v>
      </c>
      <c r="KQ15" s="270">
        <f t="shared" si="18"/>
        <v>3116674.9023140105</v>
      </c>
      <c r="KR15" s="270">
        <v>0</v>
      </c>
      <c r="KS15" s="270">
        <f t="shared" si="45"/>
        <v>148385.28275897866</v>
      </c>
      <c r="KT15" s="270">
        <f t="shared" si="19"/>
        <v>3096974</v>
      </c>
      <c r="KU15" s="270">
        <f t="shared" si="19"/>
        <v>3116674.9023140105</v>
      </c>
      <c r="KV15" s="235"/>
      <c r="KW15" s="232"/>
      <c r="KX15" s="231"/>
      <c r="KY15" s="285">
        <f t="shared" si="70"/>
        <v>10</v>
      </c>
      <c r="KZ15" s="286">
        <v>9</v>
      </c>
      <c r="LA15" s="287">
        <f t="shared" si="71"/>
        <v>1</v>
      </c>
      <c r="LB15" s="287">
        <f t="shared" si="71"/>
        <v>1.008607855552083</v>
      </c>
      <c r="LC15" s="288">
        <v>97.871738014620576</v>
      </c>
      <c r="LD15" s="201">
        <f t="shared" si="72"/>
        <v>789263.945369925</v>
      </c>
      <c r="LE15" s="288">
        <v>97.871738014620576</v>
      </c>
      <c r="LF15" s="201">
        <f t="shared" si="46"/>
        <v>40345.43676614041</v>
      </c>
      <c r="LG15" s="288">
        <v>97.871738014620576</v>
      </c>
      <c r="LH15" s="201">
        <f t="shared" si="47"/>
        <v>642982.65523441439</v>
      </c>
      <c r="LI15" s="288">
        <v>113.283800212451</v>
      </c>
      <c r="LJ15" s="201">
        <f t="shared" si="48"/>
        <v>637820.54903697071</v>
      </c>
      <c r="LK15" s="288">
        <v>114.530871148214</v>
      </c>
      <c r="LL15" s="201">
        <f t="shared" si="49"/>
        <v>68694.967881926626</v>
      </c>
      <c r="LM15" s="288">
        <v>133.31173389491801</v>
      </c>
      <c r="LN15" s="201">
        <f t="shared" si="50"/>
        <v>55380.675770636488</v>
      </c>
      <c r="LO15" s="288">
        <v>103.218284594742</v>
      </c>
      <c r="LP15" s="201">
        <f t="shared" si="51"/>
        <v>91245.630557333308</v>
      </c>
      <c r="LQ15" s="288">
        <v>109.79963570127499</v>
      </c>
      <c r="LR15" s="289">
        <f t="shared" si="52"/>
        <v>308537.02222578228</v>
      </c>
      <c r="LS15" s="290">
        <f t="shared" si="53"/>
        <v>2172861.0403466057</v>
      </c>
      <c r="LT15" s="290">
        <f t="shared" si="73"/>
        <v>2634270.8828431293</v>
      </c>
      <c r="LU15" s="23"/>
      <c r="LV15" s="244"/>
      <c r="LW15" s="15"/>
      <c r="LX15" s="247">
        <v>10</v>
      </c>
      <c r="LY15" s="291">
        <v>10</v>
      </c>
      <c r="LZ15" s="256">
        <f t="shared" si="20"/>
        <v>3090256.6123000002</v>
      </c>
      <c r="MA15" s="256">
        <f t="shared" si="20"/>
        <v>3096974</v>
      </c>
      <c r="MB15" s="253">
        <f t="shared" si="21"/>
        <v>3116674.9023140105</v>
      </c>
      <c r="MC15" s="256">
        <f t="shared" si="22"/>
        <v>2938631.3765000002</v>
      </c>
      <c r="MD15" s="256">
        <f t="shared" si="22"/>
        <v>3034966.9636871768</v>
      </c>
      <c r="ME15" s="253">
        <f t="shared" si="54"/>
        <v>3731041.1657388159</v>
      </c>
      <c r="MF15" s="256">
        <f t="shared" si="55"/>
        <v>151625.23579999991</v>
      </c>
      <c r="MG15" s="256">
        <f t="shared" si="55"/>
        <v>62007.036312823184</v>
      </c>
      <c r="MH15" s="256">
        <f t="shared" si="55"/>
        <v>-614366.26342480537</v>
      </c>
      <c r="MI15" s="15"/>
      <c r="MJ15" s="22"/>
      <c r="MK15" s="15"/>
      <c r="ML15" s="15"/>
      <c r="MM15" s="15"/>
      <c r="MN15" s="548"/>
      <c r="MO15" s="15"/>
      <c r="MP15" s="22"/>
      <c r="MQ15" s="15"/>
      <c r="MR15" s="193">
        <f t="shared" si="83"/>
        <v>9</v>
      </c>
      <c r="MS15" s="299" t="s">
        <v>56</v>
      </c>
      <c r="MT15" s="200">
        <f t="shared" si="111"/>
        <v>2376084.6699430491</v>
      </c>
      <c r="MU15" s="292">
        <f t="shared" si="112"/>
        <v>0.1105744600385012</v>
      </c>
      <c r="MV15" s="17"/>
      <c r="MW15" s="293">
        <f t="shared" si="113"/>
        <v>2376084.6699430491</v>
      </c>
      <c r="MX15" s="292">
        <f t="shared" si="114"/>
        <v>0.1105744600385012</v>
      </c>
      <c r="MY15" s="15"/>
      <c r="MZ15" s="22"/>
      <c r="NA15" s="15"/>
      <c r="NB15" s="193">
        <f t="shared" si="84"/>
        <v>9</v>
      </c>
      <c r="NC15" s="299" t="str">
        <f t="shared" si="58"/>
        <v>Contract Labour</v>
      </c>
      <c r="ND15" s="200">
        <v>1498114.9175850956</v>
      </c>
      <c r="NE15" s="200">
        <f t="shared" si="115"/>
        <v>2376084.6699430491</v>
      </c>
      <c r="NF15" s="200">
        <f t="shared" si="75"/>
        <v>877969.75235795346</v>
      </c>
      <c r="NG15" s="307">
        <f t="shared" si="76"/>
        <v>0.586049669522821</v>
      </c>
      <c r="NH15" s="15"/>
      <c r="NI15" s="22"/>
      <c r="NJ15" s="15"/>
    </row>
    <row r="16" spans="1:374" x14ac:dyDescent="0.3">
      <c r="A16" s="17"/>
      <c r="B16" s="177">
        <f t="shared" si="77"/>
        <v>11</v>
      </c>
      <c r="C16" s="295"/>
      <c r="D16" s="17" t="s">
        <v>47</v>
      </c>
      <c r="E16" s="196"/>
      <c r="F16" s="293">
        <f>DG9</f>
        <v>16169362.853399999</v>
      </c>
      <c r="G16" s="222">
        <f t="shared" si="104"/>
        <v>0.79265580047847906</v>
      </c>
      <c r="H16" s="293">
        <f>DI9</f>
        <v>17462772.188368127</v>
      </c>
      <c r="I16" s="219">
        <f t="shared" si="105"/>
        <v>0.85259253316278905</v>
      </c>
      <c r="J16" s="201">
        <f t="shared" si="59"/>
        <v>1293409.3349681273</v>
      </c>
      <c r="K16" s="293">
        <f>JD26</f>
        <v>18149461.290652249</v>
      </c>
      <c r="L16" s="219">
        <f t="shared" si="106"/>
        <v>0.85188113371664242</v>
      </c>
      <c r="M16" s="201">
        <f t="shared" si="60"/>
        <v>686689.10228412226</v>
      </c>
      <c r="N16" s="293">
        <f>LH27</f>
        <v>23349083.540678918</v>
      </c>
      <c r="O16" s="219">
        <f t="shared" si="107"/>
        <v>1.0865826195353168</v>
      </c>
      <c r="P16" s="201">
        <f t="shared" si="61"/>
        <v>5199622.2500266694</v>
      </c>
      <c r="Q16" s="293">
        <f t="shared" si="62"/>
        <v>7179720.6872789189</v>
      </c>
      <c r="R16" s="220">
        <f t="shared" si="63"/>
        <v>0.37081267667430384</v>
      </c>
      <c r="S16" s="15"/>
      <c r="T16" s="22"/>
      <c r="U16" s="15"/>
      <c r="V16" s="19">
        <f t="shared" si="64"/>
        <v>8</v>
      </c>
      <c r="W16" s="373" t="s">
        <v>131</v>
      </c>
      <c r="X16" s="256">
        <f>X14-X10</f>
        <v>-1172813.0420485963</v>
      </c>
      <c r="Y16" s="256">
        <f t="shared" ref="Y16:AA16" si="116">Y14-Y10</f>
        <v>-465252.01539846347</v>
      </c>
      <c r="Z16" s="256">
        <f t="shared" si="116"/>
        <v>-1949265.7716116421</v>
      </c>
      <c r="AA16" s="256">
        <f t="shared" si="116"/>
        <v>-3587330.829058703</v>
      </c>
      <c r="AB16" s="256"/>
      <c r="AC16" s="22"/>
      <c r="AD16" s="15"/>
      <c r="AE16" s="296">
        <f t="shared" si="78"/>
        <v>10</v>
      </c>
      <c r="AF16" s="299" t="s">
        <v>183</v>
      </c>
      <c r="AG16" s="300">
        <f>AG15*3600/$K$24</f>
        <v>3.1252988655797784</v>
      </c>
      <c r="AH16" s="300">
        <f>AH15*3600/$K$24</f>
        <v>0.17442634927204709</v>
      </c>
      <c r="AI16" s="300">
        <f>AI15*3600/$K$24</f>
        <v>0.94010979549731621</v>
      </c>
      <c r="AJ16" s="15"/>
      <c r="AK16" s="374"/>
      <c r="AL16" s="15"/>
      <c r="AM16" s="193">
        <f>AM15+1</f>
        <v>11</v>
      </c>
      <c r="AN16" s="194"/>
      <c r="AO16" s="194"/>
      <c r="AP16" s="194" t="s">
        <v>48</v>
      </c>
      <c r="AQ16" s="196"/>
      <c r="AR16" s="302">
        <v>3443976.8344000001</v>
      </c>
      <c r="AS16" s="303">
        <v>0.33584033829171284</v>
      </c>
      <c r="AT16" s="304"/>
      <c r="AU16" s="302">
        <v>5716425.9886499979</v>
      </c>
      <c r="AV16" s="303">
        <v>0.52970164931322072</v>
      </c>
      <c r="AW16" s="294">
        <f t="shared" si="94"/>
        <v>0.57724248375762066</v>
      </c>
      <c r="AX16" s="304"/>
      <c r="AY16" s="302">
        <v>7023487.4984412417</v>
      </c>
      <c r="AZ16" s="303">
        <v>0.54439866027303074</v>
      </c>
      <c r="BA16" s="294">
        <f t="shared" si="95"/>
        <v>2.7745828201338085E-2</v>
      </c>
      <c r="BB16" s="304"/>
      <c r="BC16" s="302">
        <v>8390599.8471698686</v>
      </c>
      <c r="BD16" s="303">
        <v>0.57055201798647071</v>
      </c>
      <c r="BE16" s="294">
        <f t="shared" si="96"/>
        <v>4.8040819388356581E-2</v>
      </c>
      <c r="BF16" s="304"/>
      <c r="BG16" s="302">
        <v>9500186.8885000013</v>
      </c>
      <c r="BH16" s="303">
        <v>0.62515977885076657</v>
      </c>
      <c r="BI16" s="294">
        <f t="shared" si="97"/>
        <v>9.5710398250822948E-2</v>
      </c>
      <c r="BJ16" s="304"/>
      <c r="BK16" s="302">
        <v>10661854.069499999</v>
      </c>
      <c r="BL16" s="303">
        <v>0.63383023373989222</v>
      </c>
      <c r="BM16" s="294">
        <f t="shared" si="98"/>
        <v>1.386918221940725E-2</v>
      </c>
      <c r="BN16" s="304"/>
      <c r="BO16" s="302">
        <v>13069899.7289</v>
      </c>
      <c r="BP16" s="303">
        <v>0.70465626418798799</v>
      </c>
      <c r="BQ16" s="294">
        <f t="shared" si="99"/>
        <v>0.11174290319063718</v>
      </c>
      <c r="BR16" s="304"/>
      <c r="BS16" s="17">
        <v>15592449</v>
      </c>
      <c r="BT16" s="17">
        <v>0.79</v>
      </c>
      <c r="BU16" s="17">
        <f t="shared" si="100"/>
        <v>0.12111399578680837</v>
      </c>
      <c r="BV16" s="293">
        <v>21298745.488500003</v>
      </c>
      <c r="BW16" s="305">
        <v>1.100304672859262</v>
      </c>
      <c r="BX16" s="305">
        <f t="shared" si="65"/>
        <v>0.39279072513830626</v>
      </c>
      <c r="BY16" s="293">
        <f t="shared" si="101"/>
        <v>23700279.210100003</v>
      </c>
      <c r="BZ16" s="305">
        <f t="shared" si="101"/>
        <v>1.1618369851162706</v>
      </c>
      <c r="CA16" s="305">
        <f t="shared" si="66"/>
        <v>5.5922976403535829E-2</v>
      </c>
      <c r="CB16" s="306">
        <f t="shared" si="67"/>
        <v>5.8816604610608536</v>
      </c>
      <c r="CC16" s="265">
        <f t="shared" si="68"/>
        <v>0.13722452261698481</v>
      </c>
      <c r="CD16" s="15"/>
      <c r="CE16" s="22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22"/>
      <c r="CS16" s="15"/>
      <c r="CT16" s="15"/>
      <c r="CU16" s="15"/>
      <c r="CV16" s="258"/>
      <c r="CW16" s="23"/>
      <c r="CX16" s="258"/>
      <c r="CY16" s="23"/>
      <c r="CZ16" s="23"/>
      <c r="DA16" s="15"/>
      <c r="DB16" s="22"/>
      <c r="DC16" s="15"/>
      <c r="DD16" s="15"/>
      <c r="DE16" s="15"/>
      <c r="DF16" s="15"/>
      <c r="DG16" s="23"/>
      <c r="DH16" s="15"/>
      <c r="DI16" s="15"/>
      <c r="DJ16" s="15"/>
      <c r="DK16" s="22"/>
      <c r="DL16" s="15"/>
      <c r="DM16" s="15"/>
      <c r="DN16" s="24"/>
      <c r="DO16" s="16"/>
      <c r="DP16" s="16"/>
      <c r="DQ16" s="16"/>
      <c r="DR16" s="16"/>
      <c r="DS16" s="15"/>
      <c r="DT16" s="15"/>
      <c r="DU16" s="15"/>
      <c r="DV16" s="15"/>
      <c r="DW16" s="15"/>
      <c r="DX16" s="22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390"/>
      <c r="EK16" s="319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390"/>
      <c r="FA16" s="319"/>
      <c r="FB16" s="15"/>
      <c r="FC16" s="193">
        <f t="shared" si="82"/>
        <v>11</v>
      </c>
      <c r="FD16" s="317"/>
      <c r="FE16" s="318" t="s">
        <v>231</v>
      </c>
      <c r="FF16" s="200">
        <v>67492.166500000007</v>
      </c>
      <c r="FG16" s="200">
        <v>180381.26</v>
      </c>
      <c r="FH16" s="200">
        <v>525457.9</v>
      </c>
      <c r="FI16" s="201">
        <f t="shared" si="29"/>
        <v>773331.32650000008</v>
      </c>
      <c r="FJ16" s="200">
        <v>67492.166500000007</v>
      </c>
      <c r="FK16" s="200">
        <v>180381.26</v>
      </c>
      <c r="FL16" s="200">
        <v>525457.9</v>
      </c>
      <c r="FM16" s="200">
        <v>773331.32650000008</v>
      </c>
      <c r="FN16" s="200">
        <v>773331.32650000008</v>
      </c>
      <c r="FO16" s="23"/>
      <c r="FP16" s="319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22"/>
      <c r="GD16" s="15"/>
      <c r="GE16" s="15"/>
      <c r="GF16" s="15"/>
      <c r="GG16" s="254"/>
      <c r="GH16" s="254"/>
      <c r="GI16" s="254"/>
      <c r="GJ16" s="254"/>
      <c r="GK16" s="254"/>
      <c r="GL16" s="254"/>
      <c r="GM16" s="254"/>
      <c r="GN16" s="254"/>
      <c r="GO16" s="15"/>
      <c r="GP16" s="22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22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22"/>
      <c r="HQ16" s="15"/>
      <c r="HR16" s="15"/>
      <c r="HS16" s="193">
        <v>11</v>
      </c>
      <c r="HT16" s="216">
        <v>11</v>
      </c>
      <c r="HU16" s="216">
        <v>10</v>
      </c>
      <c r="HV16" s="216">
        <v>10</v>
      </c>
      <c r="HW16" s="217">
        <v>77639360</v>
      </c>
      <c r="HX16" s="217">
        <v>82452622</v>
      </c>
      <c r="HY16" s="219">
        <f t="shared" si="5"/>
        <v>1</v>
      </c>
      <c r="HZ16" s="219">
        <f t="shared" si="6"/>
        <v>1.0619951272138255</v>
      </c>
      <c r="IA16" s="220">
        <v>0</v>
      </c>
      <c r="IB16" s="220">
        <v>0.9</v>
      </c>
      <c r="IC16" s="220">
        <v>0.1</v>
      </c>
      <c r="ID16" s="15"/>
      <c r="IE16" s="22"/>
      <c r="IF16" s="15"/>
      <c r="IG16" s="225">
        <v>11</v>
      </c>
      <c r="IH16" s="226">
        <v>11</v>
      </c>
      <c r="II16" s="222">
        <f t="shared" si="7"/>
        <v>1.0619951272138255</v>
      </c>
      <c r="IJ16" s="200">
        <v>14534.369999999999</v>
      </c>
      <c r="IK16" s="201">
        <f t="shared" si="30"/>
        <v>15435.430117122807</v>
      </c>
      <c r="IL16" s="200">
        <v>7959821</v>
      </c>
      <c r="IM16" s="201">
        <v>9047871</v>
      </c>
      <c r="IN16" s="200">
        <v>3581455.9056000002</v>
      </c>
      <c r="IO16" s="201">
        <v>3959677</v>
      </c>
      <c r="IP16" s="200">
        <f t="shared" si="31"/>
        <v>3595990.2756000003</v>
      </c>
      <c r="IQ16" s="200">
        <f t="shared" si="31"/>
        <v>3975112.4301171228</v>
      </c>
      <c r="IR16" s="223"/>
      <c r="IS16" s="224"/>
      <c r="IT16" s="223"/>
      <c r="IU16" s="225">
        <v>11</v>
      </c>
      <c r="IV16" s="226">
        <v>11</v>
      </c>
      <c r="IW16" s="227">
        <f t="shared" si="8"/>
        <v>1</v>
      </c>
      <c r="IX16" s="228">
        <f t="shared" si="8"/>
        <v>1.0619951272138255</v>
      </c>
      <c r="IY16" s="200">
        <v>1547459.7735376612</v>
      </c>
      <c r="IZ16" s="201">
        <f t="shared" si="69"/>
        <v>1643394.7390564061</v>
      </c>
      <c r="JA16" s="200">
        <v>86419.135000000009</v>
      </c>
      <c r="JB16" s="201">
        <f t="shared" si="32"/>
        <v>91776.700268033776</v>
      </c>
      <c r="JC16" s="200">
        <v>754442.39146233897</v>
      </c>
      <c r="JD16" s="201">
        <f t="shared" si="33"/>
        <v>754442.39146233897</v>
      </c>
      <c r="JE16" s="200">
        <v>843204</v>
      </c>
      <c r="JF16" s="201">
        <v>843204</v>
      </c>
      <c r="JG16" s="200">
        <v>158470.04800000001</v>
      </c>
      <c r="JH16" s="201">
        <f t="shared" si="34"/>
        <v>168294.41878534105</v>
      </c>
      <c r="JI16" s="200">
        <v>70752.839833333346</v>
      </c>
      <c r="JJ16" s="201">
        <f t="shared" si="35"/>
        <v>75139.171139540267</v>
      </c>
      <c r="JK16" s="200">
        <v>140928.4</v>
      </c>
      <c r="JL16" s="201">
        <f t="shared" si="36"/>
        <v>149665.27408604088</v>
      </c>
      <c r="JM16" s="200">
        <v>319614.11399999994</v>
      </c>
      <c r="JN16" s="201">
        <f t="shared" si="37"/>
        <v>339428.63165676408</v>
      </c>
      <c r="JO16" s="200">
        <f t="shared" si="38"/>
        <v>3921290.7018333334</v>
      </c>
      <c r="JP16" s="200">
        <f t="shared" si="38"/>
        <v>4065345.3264544653</v>
      </c>
      <c r="JQ16" s="229">
        <f t="shared" si="9"/>
        <v>4.9305227994501681</v>
      </c>
      <c r="JR16" s="15"/>
      <c r="JS16" s="22"/>
      <c r="JT16" s="15"/>
      <c r="JU16" s="193">
        <v>11</v>
      </c>
      <c r="JV16" s="216">
        <v>11</v>
      </c>
      <c r="JW16" s="17">
        <f t="shared" si="10"/>
        <v>10</v>
      </c>
      <c r="JX16" s="17">
        <f t="shared" si="39"/>
        <v>10</v>
      </c>
      <c r="JY16" s="199">
        <f t="shared" si="11"/>
        <v>82452622</v>
      </c>
      <c r="JZ16" s="199">
        <f t="shared" si="12"/>
        <v>83162362.260066494</v>
      </c>
      <c r="KA16" s="230">
        <f t="shared" si="40"/>
        <v>1</v>
      </c>
      <c r="KB16" s="230">
        <f t="shared" si="41"/>
        <v>1.008607855552083</v>
      </c>
      <c r="KC16" s="230">
        <f t="shared" si="42"/>
        <v>1.231865683060791</v>
      </c>
      <c r="KD16" s="216" t="s">
        <v>254</v>
      </c>
      <c r="KE16" s="231"/>
      <c r="KF16" s="232"/>
      <c r="KG16" s="231"/>
      <c r="KH16" s="193">
        <v>11</v>
      </c>
      <c r="KI16" s="216">
        <v>11</v>
      </c>
      <c r="KJ16" s="233" t="str">
        <f t="shared" si="13"/>
        <v>Q3</v>
      </c>
      <c r="KK16" s="234">
        <f t="shared" si="14"/>
        <v>1.231865683060791</v>
      </c>
      <c r="KL16" s="200">
        <f t="shared" si="43"/>
        <v>15435.430117122807</v>
      </c>
      <c r="KM16" s="200">
        <f t="shared" si="44"/>
        <v>19014.376664566593</v>
      </c>
      <c r="KN16" s="200">
        <f t="shared" si="15"/>
        <v>9047871</v>
      </c>
      <c r="KO16" s="200">
        <f t="shared" si="16"/>
        <v>9308600.9040201493</v>
      </c>
      <c r="KP16" s="200">
        <f t="shared" si="17"/>
        <v>3959677</v>
      </c>
      <c r="KQ16" s="200">
        <f t="shared" si="18"/>
        <v>3920281.3473805529</v>
      </c>
      <c r="KR16" s="200">
        <v>0</v>
      </c>
      <c r="KS16" s="200">
        <f t="shared" si="45"/>
        <v>186645.08633669635</v>
      </c>
      <c r="KT16" s="200">
        <f t="shared" si="19"/>
        <v>3975112.4301171228</v>
      </c>
      <c r="KU16" s="200">
        <f t="shared" si="19"/>
        <v>3939295.7240451197</v>
      </c>
      <c r="KV16" s="235"/>
      <c r="KW16" s="232"/>
      <c r="KX16" s="231"/>
      <c r="KY16" s="276">
        <f t="shared" si="70"/>
        <v>11</v>
      </c>
      <c r="KZ16" s="277">
        <v>10</v>
      </c>
      <c r="LA16" s="321">
        <f t="shared" si="71"/>
        <v>1</v>
      </c>
      <c r="LB16" s="321">
        <f t="shared" si="71"/>
        <v>1.008607855552083</v>
      </c>
      <c r="LC16" s="322">
        <v>97.871738014620576</v>
      </c>
      <c r="LD16" s="253">
        <f t="shared" si="72"/>
        <v>1456507.5963393254</v>
      </c>
      <c r="LE16" s="322">
        <v>97.871738014620576</v>
      </c>
      <c r="LF16" s="253">
        <f t="shared" si="46"/>
        <v>168409.09671326887</v>
      </c>
      <c r="LG16" s="322">
        <v>97.871738014620576</v>
      </c>
      <c r="LH16" s="253">
        <f t="shared" si="47"/>
        <v>755169.39878285397</v>
      </c>
      <c r="LI16" s="322">
        <v>113.283800212451</v>
      </c>
      <c r="LJ16" s="253">
        <f t="shared" si="48"/>
        <v>689237.00763112342</v>
      </c>
      <c r="LK16" s="322">
        <v>114.530871148214</v>
      </c>
      <c r="LL16" s="253">
        <f t="shared" si="49"/>
        <v>79022.515819540582</v>
      </c>
      <c r="LM16" s="322">
        <v>133.31173389491801</v>
      </c>
      <c r="LN16" s="253">
        <f t="shared" si="50"/>
        <v>77542.074629651936</v>
      </c>
      <c r="LO16" s="322">
        <v>103.218284594742</v>
      </c>
      <c r="LP16" s="253">
        <f t="shared" si="51"/>
        <v>84341.683887002553</v>
      </c>
      <c r="LQ16" s="322">
        <v>109.79963570127499</v>
      </c>
      <c r="LR16" s="253">
        <f t="shared" si="52"/>
        <v>420811.79193604883</v>
      </c>
      <c r="LS16" s="256">
        <f t="shared" si="53"/>
        <v>3034966.9636871768</v>
      </c>
      <c r="LT16" s="256">
        <f t="shared" si="73"/>
        <v>3731041.1657388159</v>
      </c>
      <c r="LU16" s="23"/>
      <c r="LV16" s="244"/>
      <c r="LW16" s="15"/>
      <c r="LX16" s="193">
        <v>11</v>
      </c>
      <c r="LY16" s="245">
        <v>11</v>
      </c>
      <c r="LZ16" s="200">
        <f t="shared" si="20"/>
        <v>3595990.2756000003</v>
      </c>
      <c r="MA16" s="200">
        <f t="shared" si="20"/>
        <v>3975112.4301171228</v>
      </c>
      <c r="MB16" s="201">
        <f t="shared" si="21"/>
        <v>3939295.7240451197</v>
      </c>
      <c r="MC16" s="200">
        <f t="shared" si="22"/>
        <v>3921290.7018333334</v>
      </c>
      <c r="MD16" s="200">
        <f t="shared" si="22"/>
        <v>4065345.3264544653</v>
      </c>
      <c r="ME16" s="201">
        <f t="shared" si="54"/>
        <v>5007959.3974508243</v>
      </c>
      <c r="MF16" s="200">
        <f t="shared" si="55"/>
        <v>-325300.42623333307</v>
      </c>
      <c r="MG16" s="200">
        <f t="shared" si="55"/>
        <v>-90232.896337342449</v>
      </c>
      <c r="MH16" s="200">
        <f t="shared" si="55"/>
        <v>-1068663.6734057046</v>
      </c>
      <c r="MI16" s="15"/>
      <c r="MJ16" s="22"/>
      <c r="MK16" s="15"/>
      <c r="ML16" s="15"/>
      <c r="MM16" s="15"/>
      <c r="MN16" s="548"/>
      <c r="MO16" s="15"/>
      <c r="MP16" s="22"/>
      <c r="MQ16" s="15"/>
      <c r="MR16" s="247">
        <f t="shared" si="83"/>
        <v>10</v>
      </c>
      <c r="MS16" s="257" t="s">
        <v>47</v>
      </c>
      <c r="MT16" s="256">
        <f t="shared" si="111"/>
        <v>23349083.540678918</v>
      </c>
      <c r="MU16" s="325">
        <f t="shared" si="112"/>
        <v>1.0865826195353168</v>
      </c>
      <c r="MV16" s="15"/>
      <c r="MW16" s="250">
        <f t="shared" si="113"/>
        <v>23349083.540678918</v>
      </c>
      <c r="MX16" s="325">
        <f t="shared" si="114"/>
        <v>1.0865826195353168</v>
      </c>
      <c r="MY16" s="15"/>
      <c r="MZ16" s="22"/>
      <c r="NA16" s="15"/>
      <c r="NB16" s="247">
        <f t="shared" si="84"/>
        <v>10</v>
      </c>
      <c r="NC16" s="257" t="str">
        <f t="shared" si="58"/>
        <v>Overhead Labour</v>
      </c>
      <c r="ND16" s="256">
        <v>17536547.113235682</v>
      </c>
      <c r="NE16" s="256">
        <f t="shared" si="115"/>
        <v>23349083.540678918</v>
      </c>
      <c r="NF16" s="256">
        <f t="shared" si="75"/>
        <v>5812536.4274432361</v>
      </c>
      <c r="NG16" s="262">
        <f t="shared" si="76"/>
        <v>0.331452730683581</v>
      </c>
      <c r="NH16" s="15"/>
      <c r="NI16" s="22"/>
      <c r="NJ16" s="15"/>
    </row>
    <row r="17" spans="1:374" x14ac:dyDescent="0.3">
      <c r="A17" s="15"/>
      <c r="B17" s="131">
        <f t="shared" si="77"/>
        <v>12</v>
      </c>
      <c r="C17" s="248"/>
      <c r="D17" s="15" t="s">
        <v>48</v>
      </c>
      <c r="E17" s="249"/>
      <c r="F17" s="250">
        <f>DR12</f>
        <v>23700279.210100003</v>
      </c>
      <c r="G17" s="251">
        <f t="shared" si="104"/>
        <v>1.1618369851162706</v>
      </c>
      <c r="H17" s="250">
        <f>DV12</f>
        <v>19267068.75</v>
      </c>
      <c r="I17" s="252">
        <f t="shared" si="105"/>
        <v>0.94068449012500044</v>
      </c>
      <c r="J17" s="253">
        <f t="shared" si="59"/>
        <v>-4433210.4601000026</v>
      </c>
      <c r="K17" s="250">
        <f>JF26</f>
        <v>20167799.049999997</v>
      </c>
      <c r="L17" s="252">
        <f t="shared" si="106"/>
        <v>0.9466158385721426</v>
      </c>
      <c r="M17" s="253">
        <f t="shared" si="60"/>
        <v>900730.29999999702</v>
      </c>
      <c r="N17" s="250">
        <f>LJ27</f>
        <v>22476369.306504369</v>
      </c>
      <c r="O17" s="252">
        <f t="shared" si="107"/>
        <v>1.0459696285790316</v>
      </c>
      <c r="P17" s="253">
        <f t="shared" si="61"/>
        <v>2308570.2565043718</v>
      </c>
      <c r="Q17" s="250">
        <f t="shared" si="62"/>
        <v>-1223909.9035956338</v>
      </c>
      <c r="R17" s="254">
        <f t="shared" si="63"/>
        <v>-9.9727722582048428E-2</v>
      </c>
      <c r="S17" s="15"/>
      <c r="T17" s="22"/>
      <c r="U17" s="15"/>
      <c r="V17" s="186"/>
      <c r="W17" s="187" t="s">
        <v>28</v>
      </c>
      <c r="X17" s="188"/>
      <c r="Y17" s="189"/>
      <c r="Z17" s="189"/>
      <c r="AA17" s="189"/>
      <c r="AB17" s="190"/>
      <c r="AC17" s="22"/>
      <c r="AD17" s="15"/>
      <c r="AE17" s="326">
        <f t="shared" si="78"/>
        <v>11</v>
      </c>
      <c r="AF17" s="327" t="s">
        <v>192</v>
      </c>
      <c r="AG17" s="385">
        <f>IZ26/AG15</f>
        <v>20.074939982147011</v>
      </c>
      <c r="AH17" s="385">
        <f>JB26/AH15</f>
        <v>17.777017637765898</v>
      </c>
      <c r="AI17" s="385">
        <f>JD26/AI15</f>
        <v>32.621424604533523</v>
      </c>
      <c r="AJ17" s="15"/>
      <c r="AK17" s="374"/>
      <c r="AL17" s="15"/>
      <c r="AM17" s="247">
        <f t="shared" ref="AM17:AM20" si="117">AM16+1</f>
        <v>12</v>
      </c>
      <c r="AN17" s="16"/>
      <c r="AO17" s="15"/>
      <c r="AP17" s="15" t="s">
        <v>232</v>
      </c>
      <c r="AQ17" s="249"/>
      <c r="AR17" s="259">
        <v>1216501.406</v>
      </c>
      <c r="AS17" s="260">
        <v>0.11862746567938538</v>
      </c>
      <c r="AT17" s="261"/>
      <c r="AU17" s="259">
        <v>2361150.2250000001</v>
      </c>
      <c r="AV17" s="260">
        <v>0.2187914565748014</v>
      </c>
      <c r="AW17" s="262">
        <f t="shared" si="94"/>
        <v>0.84435750457764458</v>
      </c>
      <c r="AX17" s="261"/>
      <c r="AY17" s="259">
        <v>2483160.2930935998</v>
      </c>
      <c r="AZ17" s="260">
        <v>0.19247263373122833</v>
      </c>
      <c r="BA17" s="262">
        <f t="shared" si="95"/>
        <v>-0.12029182151623485</v>
      </c>
      <c r="BB17" s="261"/>
      <c r="BC17" s="259">
        <v>3556357.1057280144</v>
      </c>
      <c r="BD17" s="260">
        <v>0.24182856533648778</v>
      </c>
      <c r="BE17" s="262">
        <f t="shared" si="96"/>
        <v>0.25643090473932428</v>
      </c>
      <c r="BF17" s="261"/>
      <c r="BG17" s="259">
        <v>3747904.7313999999</v>
      </c>
      <c r="BH17" s="260">
        <v>0.24663086321723002</v>
      </c>
      <c r="BI17" s="262">
        <f t="shared" si="97"/>
        <v>1.9858273872898957E-2</v>
      </c>
      <c r="BJ17" s="261"/>
      <c r="BK17" s="259">
        <v>4022436.6702577379</v>
      </c>
      <c r="BL17" s="260">
        <v>0.23912744990636886</v>
      </c>
      <c r="BM17" s="262">
        <f t="shared" si="98"/>
        <v>-3.0423659119468094E-2</v>
      </c>
      <c r="BN17" s="261"/>
      <c r="BO17" s="25">
        <v>5745533.5202000001</v>
      </c>
      <c r="BP17" s="260">
        <v>0.30976719562421123</v>
      </c>
      <c r="BQ17" s="262">
        <f t="shared" si="99"/>
        <v>0.29540626032478334</v>
      </c>
      <c r="BR17" s="261"/>
      <c r="BS17" s="15">
        <v>6723403</v>
      </c>
      <c r="BT17" s="15">
        <v>0.34</v>
      </c>
      <c r="BU17" s="15">
        <f t="shared" si="100"/>
        <v>9.759847008611322E-2</v>
      </c>
      <c r="BV17" s="250">
        <v>7155288.9644999998</v>
      </c>
      <c r="BW17" s="263">
        <v>0.36964608490901918</v>
      </c>
      <c r="BX17" s="263">
        <f t="shared" si="65"/>
        <v>8.7194367379468174E-2</v>
      </c>
      <c r="BY17" s="250">
        <f>F18+F19</f>
        <v>8029824.328999999</v>
      </c>
      <c r="BZ17" s="263">
        <f>G18+G19</f>
        <v>0.39363869120338835</v>
      </c>
      <c r="CA17" s="263">
        <f t="shared" si="66"/>
        <v>6.4906967160965445E-2</v>
      </c>
      <c r="CB17" s="264">
        <f t="shared" si="67"/>
        <v>5.6007521975687702</v>
      </c>
      <c r="CC17" s="265">
        <f t="shared" si="68"/>
        <v>0.13406921635294289</v>
      </c>
      <c r="CD17" s="15"/>
      <c r="CE17" s="22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22"/>
      <c r="CS17" s="15"/>
      <c r="CT17" s="15"/>
      <c r="CU17" s="15"/>
      <c r="CV17" s="15"/>
      <c r="CW17" s="15"/>
      <c r="CX17" s="15"/>
      <c r="CY17" s="15"/>
      <c r="CZ17" s="15"/>
      <c r="DA17" s="15"/>
      <c r="DB17" s="22"/>
      <c r="DC17" s="15"/>
      <c r="DD17" s="15"/>
      <c r="DE17" s="15"/>
      <c r="DF17" s="15"/>
      <c r="DG17" s="23"/>
      <c r="DH17" s="15"/>
      <c r="DI17" s="15"/>
      <c r="DJ17" s="15"/>
      <c r="DK17" s="22"/>
      <c r="DL17" s="15"/>
      <c r="DM17" s="15"/>
      <c r="DN17" s="24"/>
      <c r="DO17" s="16"/>
      <c r="DP17" s="16"/>
      <c r="DQ17" s="16"/>
      <c r="DR17" s="16"/>
      <c r="DS17" s="15"/>
      <c r="DT17" s="15"/>
      <c r="DU17" s="15"/>
      <c r="DV17" s="15"/>
      <c r="DW17" s="15"/>
      <c r="DX17" s="22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319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319"/>
      <c r="FB17" s="15"/>
      <c r="FC17" s="247">
        <f t="shared" si="82"/>
        <v>12</v>
      </c>
      <c r="FD17" s="272"/>
      <c r="FE17" s="273" t="s">
        <v>233</v>
      </c>
      <c r="FF17" s="256">
        <v>21130.769999999997</v>
      </c>
      <c r="FG17" s="256">
        <v>44331.33</v>
      </c>
      <c r="FH17" s="256">
        <v>143945.10999999999</v>
      </c>
      <c r="FI17" s="253">
        <f t="shared" si="29"/>
        <v>209407.20999999996</v>
      </c>
      <c r="FJ17" s="256">
        <v>21130.769999999997</v>
      </c>
      <c r="FK17" s="256">
        <v>44331.33</v>
      </c>
      <c r="FL17" s="256">
        <v>143945.10999999999</v>
      </c>
      <c r="FM17" s="256">
        <v>209407.21</v>
      </c>
      <c r="FN17" s="256">
        <v>209407.21</v>
      </c>
      <c r="FO17" s="23"/>
      <c r="FP17" s="319"/>
      <c r="FQ17" s="15"/>
      <c r="FR17" s="389"/>
      <c r="FS17" s="190"/>
      <c r="FT17" s="190"/>
      <c r="FU17" s="190"/>
      <c r="FV17" s="190"/>
      <c r="FW17" s="190"/>
      <c r="FX17" s="190"/>
      <c r="FY17" s="190"/>
      <c r="FZ17" s="190"/>
      <c r="GA17" s="190"/>
      <c r="GB17" s="15"/>
      <c r="GC17" s="22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22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22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22"/>
      <c r="HQ17" s="15"/>
      <c r="HR17" s="15"/>
      <c r="HS17" s="247">
        <v>12</v>
      </c>
      <c r="HT17" s="231">
        <v>12</v>
      </c>
      <c r="HU17" s="231">
        <v>10</v>
      </c>
      <c r="HV17" s="231">
        <v>9</v>
      </c>
      <c r="HW17" s="258">
        <v>89142364</v>
      </c>
      <c r="HX17" s="258">
        <v>79150249</v>
      </c>
      <c r="HY17" s="252">
        <f t="shared" si="5"/>
        <v>0.9</v>
      </c>
      <c r="HZ17" s="252">
        <f t="shared" si="6"/>
        <v>0.88790834624937698</v>
      </c>
      <c r="IA17" s="254">
        <v>0</v>
      </c>
      <c r="IB17" s="254">
        <v>1</v>
      </c>
      <c r="IC17" s="254">
        <v>0</v>
      </c>
      <c r="ID17" s="15"/>
      <c r="IE17" s="22"/>
      <c r="IF17" s="15"/>
      <c r="IG17" s="276">
        <v>12</v>
      </c>
      <c r="IH17" s="277">
        <v>12</v>
      </c>
      <c r="II17" s="251">
        <f t="shared" si="7"/>
        <v>0.88790834624937698</v>
      </c>
      <c r="IJ17" s="256">
        <v>679.43000000000006</v>
      </c>
      <c r="IK17" s="253">
        <f t="shared" si="30"/>
        <v>603.27156769221426</v>
      </c>
      <c r="IL17" s="256">
        <v>9756341</v>
      </c>
      <c r="IM17" s="253">
        <v>8672544</v>
      </c>
      <c r="IN17" s="256">
        <v>4416132.4145</v>
      </c>
      <c r="IO17" s="253">
        <v>3792034</v>
      </c>
      <c r="IP17" s="256">
        <f t="shared" si="31"/>
        <v>4416811.8444999997</v>
      </c>
      <c r="IQ17" s="256">
        <f t="shared" si="31"/>
        <v>3792637.271567692</v>
      </c>
      <c r="IR17" s="223"/>
      <c r="IS17" s="224"/>
      <c r="IT17" s="223"/>
      <c r="IU17" s="276">
        <v>12</v>
      </c>
      <c r="IV17" s="277">
        <v>12</v>
      </c>
      <c r="IW17" s="278">
        <f t="shared" si="8"/>
        <v>0.9</v>
      </c>
      <c r="IX17" s="279">
        <f t="shared" si="8"/>
        <v>0.88790834624937698</v>
      </c>
      <c r="IY17" s="256">
        <v>1309114.6125147364</v>
      </c>
      <c r="IZ17" s="253">
        <f t="shared" si="69"/>
        <v>1162373.7906488534</v>
      </c>
      <c r="JA17" s="256">
        <v>31255.374</v>
      </c>
      <c r="JB17" s="253">
        <f t="shared" si="32"/>
        <v>27751.907439745773</v>
      </c>
      <c r="JC17" s="256">
        <v>614653.55348526384</v>
      </c>
      <c r="JD17" s="253">
        <f t="shared" si="33"/>
        <v>553188.19813673745</v>
      </c>
      <c r="JE17" s="256">
        <v>960078.1</v>
      </c>
      <c r="JF17" s="253">
        <v>840154.6</v>
      </c>
      <c r="JG17" s="256">
        <v>81132.927999999985</v>
      </c>
      <c r="JH17" s="253">
        <f t="shared" si="34"/>
        <v>72038.603926849755</v>
      </c>
      <c r="JI17" s="256">
        <v>45385.608</v>
      </c>
      <c r="JJ17" s="253">
        <f t="shared" si="35"/>
        <v>40298.260142802494</v>
      </c>
      <c r="JK17" s="256">
        <v>74330.38</v>
      </c>
      <c r="JL17" s="253">
        <f t="shared" si="36"/>
        <v>65998.564781887777</v>
      </c>
      <c r="JM17" s="256">
        <v>416307.69659999997</v>
      </c>
      <c r="JN17" s="253">
        <f t="shared" si="37"/>
        <v>369643.07841899333</v>
      </c>
      <c r="JO17" s="256">
        <f t="shared" si="38"/>
        <v>3532258.2525999998</v>
      </c>
      <c r="JP17" s="256">
        <f t="shared" si="38"/>
        <v>3131447.0034958702</v>
      </c>
      <c r="JQ17" s="280">
        <f t="shared" si="9"/>
        <v>3.9563324728086076</v>
      </c>
      <c r="JR17" s="15"/>
      <c r="JS17" s="22"/>
      <c r="JT17" s="15"/>
      <c r="JU17" s="247">
        <v>12</v>
      </c>
      <c r="JV17" s="231">
        <v>12</v>
      </c>
      <c r="JW17" s="15">
        <f t="shared" si="10"/>
        <v>9</v>
      </c>
      <c r="JX17" s="15">
        <f t="shared" si="39"/>
        <v>9</v>
      </c>
      <c r="JY17" s="281">
        <f t="shared" si="11"/>
        <v>79150249</v>
      </c>
      <c r="JZ17" s="281">
        <f t="shared" si="12"/>
        <v>79831562.910303399</v>
      </c>
      <c r="KA17" s="282">
        <f t="shared" si="40"/>
        <v>1</v>
      </c>
      <c r="KB17" s="282">
        <f t="shared" si="41"/>
        <v>1.008607855552083</v>
      </c>
      <c r="KC17" s="282">
        <f t="shared" si="42"/>
        <v>1.2214418653338259</v>
      </c>
      <c r="KD17" s="231" t="s">
        <v>254</v>
      </c>
      <c r="KE17" s="231"/>
      <c r="KF17" s="232"/>
      <c r="KG17" s="231"/>
      <c r="KH17" s="247">
        <v>12</v>
      </c>
      <c r="KI17" s="231">
        <v>12</v>
      </c>
      <c r="KJ17" s="346" t="str">
        <f t="shared" si="13"/>
        <v>Q3</v>
      </c>
      <c r="KK17" s="284">
        <f t="shared" si="14"/>
        <v>1.2214418653338259</v>
      </c>
      <c r="KL17" s="270">
        <f t="shared" si="43"/>
        <v>603.27156769221426</v>
      </c>
      <c r="KM17" s="270">
        <f t="shared" si="44"/>
        <v>736.86114894483967</v>
      </c>
      <c r="KN17" s="270">
        <f t="shared" si="15"/>
        <v>8672544</v>
      </c>
      <c r="KO17" s="270">
        <f t="shared" si="16"/>
        <v>8935775.0126468968</v>
      </c>
      <c r="KP17" s="270">
        <f t="shared" si="17"/>
        <v>3792034</v>
      </c>
      <c r="KQ17" s="270">
        <f t="shared" si="18"/>
        <v>3763267.1620221641</v>
      </c>
      <c r="KR17" s="270">
        <v>0</v>
      </c>
      <c r="KS17" s="270">
        <f t="shared" si="45"/>
        <v>179169.62129083066</v>
      </c>
      <c r="KT17" s="270">
        <f t="shared" si="19"/>
        <v>3792637.271567692</v>
      </c>
      <c r="KU17" s="270">
        <f t="shared" si="19"/>
        <v>3764004.0231711091</v>
      </c>
      <c r="KV17" s="235"/>
      <c r="KW17" s="232"/>
      <c r="KX17" s="231"/>
      <c r="KY17" s="285">
        <f t="shared" si="70"/>
        <v>12</v>
      </c>
      <c r="KZ17" s="286">
        <v>11</v>
      </c>
      <c r="LA17" s="287">
        <f t="shared" si="71"/>
        <v>1</v>
      </c>
      <c r="LB17" s="287">
        <f t="shared" si="71"/>
        <v>1.008607855552083</v>
      </c>
      <c r="LC17" s="288">
        <v>97.871738014620576</v>
      </c>
      <c r="LD17" s="201">
        <f t="shared" si="72"/>
        <v>2157135.6735867229</v>
      </c>
      <c r="LE17" s="288">
        <v>97.871738014620576</v>
      </c>
      <c r="LF17" s="201">
        <f t="shared" si="46"/>
        <v>120466.97573458446</v>
      </c>
      <c r="LG17" s="288">
        <v>97.871738014620576</v>
      </c>
      <c r="LH17" s="201">
        <f t="shared" si="47"/>
        <v>981836.7991278898</v>
      </c>
      <c r="LI17" s="288">
        <v>113.283800212451</v>
      </c>
      <c r="LJ17" s="201">
        <f t="shared" si="48"/>
        <v>944241.46411550196</v>
      </c>
      <c r="LK17" s="288">
        <v>114.530871148214</v>
      </c>
      <c r="LL17" s="201">
        <f t="shared" si="49"/>
        <v>186142.34300383652</v>
      </c>
      <c r="LM17" s="288">
        <v>133.31173389491801</v>
      </c>
      <c r="LN17" s="201">
        <f t="shared" si="50"/>
        <v>87831.04898295358</v>
      </c>
      <c r="LO17" s="288">
        <v>103.218284594742</v>
      </c>
      <c r="LP17" s="201">
        <f t="shared" si="51"/>
        <v>157912.46729133179</v>
      </c>
      <c r="LQ17" s="288">
        <v>109.79963570127499</v>
      </c>
      <c r="LR17" s="289">
        <f t="shared" si="52"/>
        <v>372392.62560800294</v>
      </c>
      <c r="LS17" s="290">
        <f t="shared" si="53"/>
        <v>4065345.3264544653</v>
      </c>
      <c r="LT17" s="290">
        <f t="shared" si="73"/>
        <v>5007959.3974508243</v>
      </c>
      <c r="LU17" s="23"/>
      <c r="LV17" s="244"/>
      <c r="LW17" s="15"/>
      <c r="LX17" s="247">
        <v>12</v>
      </c>
      <c r="LY17" s="291">
        <v>12</v>
      </c>
      <c r="LZ17" s="256">
        <f t="shared" si="20"/>
        <v>4416811.8444999997</v>
      </c>
      <c r="MA17" s="256">
        <f t="shared" si="20"/>
        <v>3792637.271567692</v>
      </c>
      <c r="MB17" s="253">
        <f t="shared" si="21"/>
        <v>3764004.0231711091</v>
      </c>
      <c r="MC17" s="256">
        <f t="shared" si="22"/>
        <v>3532258.2525999998</v>
      </c>
      <c r="MD17" s="256">
        <f t="shared" si="22"/>
        <v>3131447.0034958702</v>
      </c>
      <c r="ME17" s="253">
        <f t="shared" si="54"/>
        <v>3824880.4691440156</v>
      </c>
      <c r="MF17" s="256">
        <f t="shared" si="55"/>
        <v>884553.59189999988</v>
      </c>
      <c r="MG17" s="256">
        <f t="shared" si="55"/>
        <v>661190.26807182189</v>
      </c>
      <c r="MH17" s="256">
        <f t="shared" si="55"/>
        <v>-60876.445972906426</v>
      </c>
      <c r="MI17" s="15"/>
      <c r="MJ17" s="22"/>
      <c r="MK17" s="15"/>
      <c r="ML17" s="15"/>
      <c r="MM17" s="15"/>
      <c r="MN17" s="15"/>
      <c r="MO17" s="15"/>
      <c r="MP17" s="22"/>
      <c r="MQ17" s="15"/>
      <c r="MR17" s="193">
        <f t="shared" si="83"/>
        <v>11</v>
      </c>
      <c r="MS17" s="299" t="s">
        <v>48</v>
      </c>
      <c r="MT17" s="200">
        <f t="shared" si="111"/>
        <v>22476369.306504369</v>
      </c>
      <c r="MU17" s="292">
        <f t="shared" si="112"/>
        <v>1.0459696285790316</v>
      </c>
      <c r="MV17" s="17"/>
      <c r="MW17" s="293">
        <f t="shared" si="113"/>
        <v>22476369.306504369</v>
      </c>
      <c r="MX17" s="292">
        <f t="shared" si="114"/>
        <v>1.0459696285790316</v>
      </c>
      <c r="MY17" s="15"/>
      <c r="MZ17" s="22"/>
      <c r="NA17" s="15"/>
      <c r="NB17" s="193">
        <f t="shared" si="84"/>
        <v>11</v>
      </c>
      <c r="NC17" s="299" t="str">
        <f t="shared" si="58"/>
        <v>Building</v>
      </c>
      <c r="ND17" s="200">
        <v>21138023.768511564</v>
      </c>
      <c r="NE17" s="200">
        <f t="shared" si="115"/>
        <v>22476369.306504369</v>
      </c>
      <c r="NF17" s="200">
        <f t="shared" si="75"/>
        <v>1338345.5379928052</v>
      </c>
      <c r="NG17" s="307">
        <f t="shared" si="76"/>
        <v>6.3314600865691281E-2</v>
      </c>
      <c r="NH17" s="15"/>
      <c r="NI17" s="22"/>
      <c r="NJ17" s="15"/>
    </row>
    <row r="18" spans="1:374" x14ac:dyDescent="0.3">
      <c r="A18" s="17"/>
      <c r="B18" s="177">
        <f t="shared" si="77"/>
        <v>13</v>
      </c>
      <c r="C18" s="295"/>
      <c r="D18" s="17" t="s">
        <v>51</v>
      </c>
      <c r="E18" s="196"/>
      <c r="F18" s="293">
        <f>EE9</f>
        <v>4890028.9389999993</v>
      </c>
      <c r="G18" s="222">
        <f t="shared" si="104"/>
        <v>0.23971939019173699</v>
      </c>
      <c r="H18" s="293">
        <f>EI9</f>
        <v>4913328.9389999993</v>
      </c>
      <c r="I18" s="219">
        <f t="shared" si="105"/>
        <v>0.23988559898607428</v>
      </c>
      <c r="J18" s="201">
        <f t="shared" si="59"/>
        <v>23300</v>
      </c>
      <c r="K18" s="293">
        <f>JL26</f>
        <v>5048265.453023877</v>
      </c>
      <c r="L18" s="219">
        <f t="shared" si="106"/>
        <v>0.23695039916361008</v>
      </c>
      <c r="M18" s="201">
        <f t="shared" si="60"/>
        <v>134936.51402387768</v>
      </c>
      <c r="N18" s="293">
        <f>LP27</f>
        <v>5324144.1453817608</v>
      </c>
      <c r="O18" s="219">
        <f t="shared" si="107"/>
        <v>0.24776657645657302</v>
      </c>
      <c r="P18" s="201">
        <f t="shared" si="61"/>
        <v>275878.69235788379</v>
      </c>
      <c r="Q18" s="293">
        <f t="shared" si="62"/>
        <v>434115.20638176147</v>
      </c>
      <c r="R18" s="220">
        <f t="shared" si="63"/>
        <v>3.3569192122504532E-2</v>
      </c>
      <c r="S18" s="15"/>
      <c r="T18" s="22"/>
      <c r="U18" s="15"/>
      <c r="V18" s="19">
        <f>V16+1</f>
        <v>9</v>
      </c>
      <c r="W18" s="255" t="s">
        <v>173</v>
      </c>
      <c r="X18" s="256">
        <f>SUMPRODUCT($MH$6:$MH$25,IA6:IA25)</f>
        <v>-3970144.8115773331</v>
      </c>
      <c r="Y18" s="256">
        <f>SUMPRODUCT($MH$6:$MH$25,IB6:IB25)</f>
        <v>-4779188.0720397327</v>
      </c>
      <c r="Z18" s="256">
        <f>SUMPRODUCT($MH$6:$MH$25,IC6:IC25)</f>
        <v>-6051837.7662891094</v>
      </c>
      <c r="AA18" s="256">
        <f>SUM(X18:Z18)</f>
        <v>-14801170.649906175</v>
      </c>
      <c r="AB18" s="256"/>
      <c r="AC18" s="22"/>
      <c r="AD18" s="15"/>
      <c r="AE18" s="296">
        <f t="shared" si="78"/>
        <v>12</v>
      </c>
      <c r="AF18" s="192" t="s">
        <v>28</v>
      </c>
      <c r="AG18" s="17"/>
      <c r="AH18" s="17"/>
      <c r="AI18" s="17"/>
      <c r="AJ18" s="15"/>
      <c r="AK18" s="374"/>
      <c r="AL18" s="15"/>
      <c r="AM18" s="391">
        <f t="shared" si="117"/>
        <v>13</v>
      </c>
      <c r="AN18" s="392"/>
      <c r="AO18" s="393"/>
      <c r="AP18" s="393" t="s">
        <v>52</v>
      </c>
      <c r="AQ18" s="394"/>
      <c r="AR18" s="395">
        <v>5928822.8260000004</v>
      </c>
      <c r="AS18" s="396">
        <v>0.57815077141840288</v>
      </c>
      <c r="AT18" s="397"/>
      <c r="AU18" s="395">
        <v>3792013.7597000003</v>
      </c>
      <c r="AV18" s="396">
        <v>0.35137968141626907</v>
      </c>
      <c r="AW18" s="398">
        <f t="shared" si="94"/>
        <v>-0.39223521132002692</v>
      </c>
      <c r="AX18" s="397"/>
      <c r="AY18" s="395">
        <v>5238845.7033359464</v>
      </c>
      <c r="AZ18" s="396">
        <v>0.40606900530629209</v>
      </c>
      <c r="BA18" s="398">
        <f t="shared" si="95"/>
        <v>0.15564167987628807</v>
      </c>
      <c r="BB18" s="397"/>
      <c r="BC18" s="395">
        <v>5407089.8699504221</v>
      </c>
      <c r="BD18" s="396">
        <v>0.36767645852816944</v>
      </c>
      <c r="BE18" s="398">
        <f t="shared" si="96"/>
        <v>-9.4546853555502741E-2</v>
      </c>
      <c r="BF18" s="397"/>
      <c r="BG18" s="395">
        <v>7543565.8774000006</v>
      </c>
      <c r="BH18" s="396">
        <v>0.49640433719995791</v>
      </c>
      <c r="BI18" s="398">
        <f t="shared" si="97"/>
        <v>0.3501118325255137</v>
      </c>
      <c r="BJ18" s="397"/>
      <c r="BK18" s="395">
        <v>8178976.4044999983</v>
      </c>
      <c r="BL18" s="396">
        <v>0.48622711326046231</v>
      </c>
      <c r="BM18" s="398">
        <f t="shared" si="98"/>
        <v>-2.050188359936933E-2</v>
      </c>
      <c r="BN18" s="397"/>
      <c r="BO18" s="395">
        <v>9693134.9169999994</v>
      </c>
      <c r="BP18" s="396">
        <v>0.52259989598697731</v>
      </c>
      <c r="BQ18" s="398">
        <f t="shared" si="99"/>
        <v>7.4806158962654967E-2</v>
      </c>
      <c r="BR18" s="397"/>
      <c r="BS18" s="393">
        <v>9228973</v>
      </c>
      <c r="BT18" s="393">
        <v>0.47</v>
      </c>
      <c r="BU18" s="393">
        <f t="shared" si="100"/>
        <v>-0.10065041419045384</v>
      </c>
      <c r="BV18" s="399">
        <v>10423908.153099999</v>
      </c>
      <c r="BW18" s="4">
        <v>0.53850471411588496</v>
      </c>
      <c r="BX18" s="4">
        <f t="shared" si="65"/>
        <v>0.14575471088486158</v>
      </c>
      <c r="BY18" s="399">
        <f t="shared" ref="BY18:BZ20" si="118">F20</f>
        <v>10530651.726950001</v>
      </c>
      <c r="BZ18" s="4">
        <f t="shared" si="118"/>
        <v>0.51623445214666785</v>
      </c>
      <c r="CA18" s="4">
        <f t="shared" si="66"/>
        <v>-4.1355741900570675E-2</v>
      </c>
      <c r="CB18" s="400">
        <f t="shared" si="67"/>
        <v>0.77617919037306038</v>
      </c>
      <c r="CC18" s="307">
        <f t="shared" si="68"/>
        <v>3.9040442352362259E-2</v>
      </c>
      <c r="CD18" s="15"/>
      <c r="CE18" s="22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22"/>
      <c r="CS18" s="15"/>
      <c r="CT18" s="15"/>
      <c r="CU18" s="15"/>
      <c r="CV18" s="15"/>
      <c r="CW18" s="23"/>
      <c r="CX18" s="15"/>
      <c r="CY18" s="15"/>
      <c r="CZ18" s="15"/>
      <c r="DA18" s="15"/>
      <c r="DB18" s="22"/>
      <c r="DC18" s="15"/>
      <c r="DD18" s="15"/>
      <c r="DE18" s="15"/>
      <c r="DF18" s="15"/>
      <c r="DG18" s="23"/>
      <c r="DH18" s="15"/>
      <c r="DI18" s="15"/>
      <c r="DJ18" s="15"/>
      <c r="DK18" s="22"/>
      <c r="DL18" s="15"/>
      <c r="DM18" s="15"/>
      <c r="DN18" s="24"/>
      <c r="DO18" s="16"/>
      <c r="DP18" s="16"/>
      <c r="DQ18" s="16"/>
      <c r="DR18" s="16"/>
      <c r="DS18" s="15"/>
      <c r="DT18" s="15"/>
      <c r="DU18" s="15"/>
      <c r="DV18" s="15"/>
      <c r="DW18" s="15"/>
      <c r="DX18" s="22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319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319"/>
      <c r="FB18" s="15"/>
      <c r="FC18" s="193">
        <f t="shared" si="82"/>
        <v>13</v>
      </c>
      <c r="FD18" s="317"/>
      <c r="FE18" s="318" t="s">
        <v>234</v>
      </c>
      <c r="FF18" s="200">
        <v>41715.982999999993</v>
      </c>
      <c r="FG18" s="200">
        <v>34639.100000000006</v>
      </c>
      <c r="FH18" s="200">
        <v>183720.54</v>
      </c>
      <c r="FI18" s="201">
        <f t="shared" si="29"/>
        <v>260075.62299999999</v>
      </c>
      <c r="FJ18" s="200">
        <v>41715.982999999993</v>
      </c>
      <c r="FK18" s="200">
        <v>34639.100000000006</v>
      </c>
      <c r="FL18" s="200">
        <v>183720.54</v>
      </c>
      <c r="FM18" s="200">
        <v>260075.62300000002</v>
      </c>
      <c r="FN18" s="200">
        <v>260075.62300000002</v>
      </c>
      <c r="FO18" s="23"/>
      <c r="FP18" s="319"/>
      <c r="FQ18" s="15"/>
      <c r="FR18" s="15"/>
      <c r="FS18" s="15"/>
      <c r="FT18" s="15"/>
      <c r="FU18" s="15"/>
      <c r="FV18" s="15"/>
      <c r="FW18" s="15"/>
      <c r="FX18" s="254"/>
      <c r="FY18" s="254"/>
      <c r="FZ18" s="254"/>
      <c r="GA18" s="254"/>
      <c r="GB18" s="15"/>
      <c r="GC18" s="22"/>
      <c r="GD18" s="15"/>
      <c r="GE18" s="15"/>
      <c r="GF18" s="15"/>
      <c r="GG18" s="267"/>
      <c r="GH18" s="267"/>
      <c r="GI18" s="267"/>
      <c r="GJ18" s="267"/>
      <c r="GK18" s="267"/>
      <c r="GL18" s="267"/>
      <c r="GM18" s="267"/>
      <c r="GN18" s="267"/>
      <c r="GO18" s="15"/>
      <c r="GP18" s="22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22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22"/>
      <c r="HQ18" s="15"/>
      <c r="HR18" s="15"/>
      <c r="HS18" s="193">
        <v>13</v>
      </c>
      <c r="HT18" s="216">
        <v>13</v>
      </c>
      <c r="HU18" s="216">
        <v>10</v>
      </c>
      <c r="HV18" s="216">
        <v>10</v>
      </c>
      <c r="HW18" s="217">
        <v>98878021</v>
      </c>
      <c r="HX18" s="217">
        <v>100229098</v>
      </c>
      <c r="HY18" s="219">
        <f t="shared" si="5"/>
        <v>1</v>
      </c>
      <c r="HZ18" s="219">
        <f t="shared" si="6"/>
        <v>1.0136640780866761</v>
      </c>
      <c r="IA18" s="220">
        <v>0</v>
      </c>
      <c r="IB18" s="220">
        <v>1</v>
      </c>
      <c r="IC18" s="220">
        <v>0</v>
      </c>
      <c r="ID18" s="15"/>
      <c r="IE18" s="22"/>
      <c r="IF18" s="15"/>
      <c r="IG18" s="225">
        <v>13</v>
      </c>
      <c r="IH18" s="226">
        <v>13</v>
      </c>
      <c r="II18" s="222">
        <f t="shared" si="7"/>
        <v>1.0136640780866761</v>
      </c>
      <c r="IJ18" s="200">
        <v>33804.699999999997</v>
      </c>
      <c r="IK18" s="201">
        <f t="shared" si="30"/>
        <v>34266.610060496656</v>
      </c>
      <c r="IL18" s="200">
        <v>10916400</v>
      </c>
      <c r="IM18" s="201">
        <v>11045565</v>
      </c>
      <c r="IN18" s="200">
        <v>4906672.7938000001</v>
      </c>
      <c r="IO18" s="201">
        <v>4826072</v>
      </c>
      <c r="IP18" s="200">
        <f t="shared" si="31"/>
        <v>4940477.4938000003</v>
      </c>
      <c r="IQ18" s="200">
        <f t="shared" si="31"/>
        <v>4860338.6100604963</v>
      </c>
      <c r="IR18" s="223"/>
      <c r="IS18" s="224"/>
      <c r="IT18" s="223"/>
      <c r="IU18" s="225">
        <v>13</v>
      </c>
      <c r="IV18" s="226">
        <v>13</v>
      </c>
      <c r="IW18" s="227">
        <f t="shared" si="8"/>
        <v>1</v>
      </c>
      <c r="IX18" s="228">
        <f t="shared" si="8"/>
        <v>1.0136640780866761</v>
      </c>
      <c r="IY18" s="200">
        <v>1701168.4242100669</v>
      </c>
      <c r="IZ18" s="201">
        <f t="shared" si="69"/>
        <v>1724413.3223970612</v>
      </c>
      <c r="JA18" s="200">
        <v>58126.902999999998</v>
      </c>
      <c r="JB18" s="201">
        <f t="shared" si="32"/>
        <v>58921.153541528649</v>
      </c>
      <c r="JC18" s="200">
        <v>618125.98238993331</v>
      </c>
      <c r="JD18" s="201">
        <f t="shared" si="33"/>
        <v>618125.98238993331</v>
      </c>
      <c r="JE18" s="200">
        <v>994305.85</v>
      </c>
      <c r="JF18" s="201">
        <v>879509.35</v>
      </c>
      <c r="JG18" s="200">
        <v>88265.011833333323</v>
      </c>
      <c r="JH18" s="201">
        <f t="shared" si="34"/>
        <v>89471.071847345389</v>
      </c>
      <c r="JI18" s="200">
        <v>37750.169166666667</v>
      </c>
      <c r="JJ18" s="201">
        <f t="shared" si="35"/>
        <v>38265.990425945231</v>
      </c>
      <c r="JK18" s="200">
        <v>258112.7072</v>
      </c>
      <c r="JL18" s="201">
        <f t="shared" si="36"/>
        <v>261639.57938634418</v>
      </c>
      <c r="JM18" s="200">
        <v>526888.75365000009</v>
      </c>
      <c r="JN18" s="201">
        <f t="shared" si="37"/>
        <v>534088.20272286516</v>
      </c>
      <c r="JO18" s="200">
        <f t="shared" si="38"/>
        <v>4282743.8014500001</v>
      </c>
      <c r="JP18" s="200">
        <f t="shared" si="38"/>
        <v>4204434.6527110226</v>
      </c>
      <c r="JQ18" s="229">
        <f t="shared" si="9"/>
        <v>4.1948243939210368</v>
      </c>
      <c r="JR18" s="15"/>
      <c r="JS18" s="22"/>
      <c r="JT18" s="15"/>
      <c r="JU18" s="193">
        <v>13</v>
      </c>
      <c r="JV18" s="216">
        <v>13</v>
      </c>
      <c r="JW18" s="17">
        <f t="shared" si="10"/>
        <v>10</v>
      </c>
      <c r="JX18" s="194">
        <f t="shared" si="39"/>
        <v>10</v>
      </c>
      <c r="JY18" s="199">
        <f t="shared" si="11"/>
        <v>100229098</v>
      </c>
      <c r="JZ18" s="199">
        <f t="shared" si="12"/>
        <v>101091855.59769957</v>
      </c>
      <c r="KA18" s="230">
        <f t="shared" si="40"/>
        <v>1</v>
      </c>
      <c r="KB18" s="230">
        <f t="shared" si="41"/>
        <v>1.008607855552083</v>
      </c>
      <c r="KC18" s="230">
        <f t="shared" si="42"/>
        <v>1.2215330029553852</v>
      </c>
      <c r="KD18" s="216" t="s">
        <v>254</v>
      </c>
      <c r="KE18" s="231"/>
      <c r="KF18" s="232"/>
      <c r="KG18" s="231"/>
      <c r="KH18" s="193">
        <v>13</v>
      </c>
      <c r="KI18" s="216">
        <v>13</v>
      </c>
      <c r="KJ18" s="233" t="str">
        <f t="shared" si="13"/>
        <v>Q3</v>
      </c>
      <c r="KK18" s="234">
        <f t="shared" si="14"/>
        <v>1.2215330029553852</v>
      </c>
      <c r="KL18" s="200">
        <f t="shared" si="43"/>
        <v>34266.610060496656</v>
      </c>
      <c r="KM18" s="200">
        <f t="shared" si="44"/>
        <v>41857.795088299696</v>
      </c>
      <c r="KN18" s="200">
        <f t="shared" si="15"/>
        <v>11045565</v>
      </c>
      <c r="KO18" s="200">
        <f t="shared" si="16"/>
        <v>11315500.339721447</v>
      </c>
      <c r="KP18" s="200">
        <f t="shared" si="17"/>
        <v>4826072</v>
      </c>
      <c r="KQ18" s="200">
        <f t="shared" si="18"/>
        <v>4765479.2997871852</v>
      </c>
      <c r="KR18" s="200">
        <v>0</v>
      </c>
      <c r="KS18" s="200">
        <f t="shared" si="45"/>
        <v>226885.0667921658</v>
      </c>
      <c r="KT18" s="200">
        <f t="shared" si="19"/>
        <v>4860338.6100604963</v>
      </c>
      <c r="KU18" s="200">
        <f t="shared" si="19"/>
        <v>4807337.0948754847</v>
      </c>
      <c r="KV18" s="235"/>
      <c r="KW18" s="232"/>
      <c r="KX18" s="231"/>
      <c r="KY18" s="276">
        <f t="shared" si="70"/>
        <v>13</v>
      </c>
      <c r="KZ18" s="277">
        <v>12</v>
      </c>
      <c r="LA18" s="321">
        <f t="shared" si="71"/>
        <v>1</v>
      </c>
      <c r="LB18" s="321">
        <f t="shared" si="71"/>
        <v>1.008607855552083</v>
      </c>
      <c r="LC18" s="322">
        <v>97.871738014620576</v>
      </c>
      <c r="LD18" s="253">
        <f t="shared" si="72"/>
        <v>1525742.9698786479</v>
      </c>
      <c r="LE18" s="322">
        <v>97.871738014620576</v>
      </c>
      <c r="LF18" s="253">
        <f t="shared" si="46"/>
        <v>36427.419490660577</v>
      </c>
      <c r="LG18" s="322">
        <v>97.871738014620576</v>
      </c>
      <c r="LH18" s="253">
        <f t="shared" si="47"/>
        <v>719923.13252855197</v>
      </c>
      <c r="LI18" s="322">
        <v>113.283800212451</v>
      </c>
      <c r="LJ18" s="253">
        <f t="shared" si="48"/>
        <v>940826.6677902072</v>
      </c>
      <c r="LK18" s="322">
        <v>114.530871148214</v>
      </c>
      <c r="LL18" s="253">
        <f t="shared" si="49"/>
        <v>79678.426762166579</v>
      </c>
      <c r="LM18" s="322">
        <v>133.31173389491801</v>
      </c>
      <c r="LN18" s="253">
        <f t="shared" si="50"/>
        <v>47105.10386063793</v>
      </c>
      <c r="LO18" s="322">
        <v>103.218284594742</v>
      </c>
      <c r="LP18" s="253">
        <f t="shared" si="51"/>
        <v>69635.36642710591</v>
      </c>
      <c r="LQ18" s="322">
        <v>109.79963570127499</v>
      </c>
      <c r="LR18" s="253">
        <f t="shared" si="52"/>
        <v>405541.38240603771</v>
      </c>
      <c r="LS18" s="256">
        <f t="shared" si="53"/>
        <v>3131447.0034958702</v>
      </c>
      <c r="LT18" s="256">
        <f t="shared" si="73"/>
        <v>3824880.4691440156</v>
      </c>
      <c r="LU18" s="23"/>
      <c r="LV18" s="244"/>
      <c r="LW18" s="15"/>
      <c r="LX18" s="193">
        <v>13</v>
      </c>
      <c r="LY18" s="245">
        <v>13</v>
      </c>
      <c r="LZ18" s="200">
        <f t="shared" si="20"/>
        <v>4940477.4938000003</v>
      </c>
      <c r="MA18" s="200">
        <f t="shared" si="20"/>
        <v>4860338.6100604963</v>
      </c>
      <c r="MB18" s="201">
        <f t="shared" si="21"/>
        <v>4807337.0948754847</v>
      </c>
      <c r="MC18" s="200">
        <f t="shared" si="22"/>
        <v>4282743.8014500001</v>
      </c>
      <c r="MD18" s="200">
        <f t="shared" si="22"/>
        <v>4204434.6527110226</v>
      </c>
      <c r="ME18" s="201">
        <f t="shared" si="54"/>
        <v>5135855.6870557778</v>
      </c>
      <c r="MF18" s="200">
        <f t="shared" si="55"/>
        <v>657733.69235000014</v>
      </c>
      <c r="MG18" s="200">
        <f t="shared" si="55"/>
        <v>655903.95734947361</v>
      </c>
      <c r="MH18" s="200">
        <f t="shared" si="55"/>
        <v>-328518.59218029305</v>
      </c>
      <c r="MI18" s="15"/>
      <c r="MJ18" s="22"/>
      <c r="MK18" s="15"/>
      <c r="ML18" s="15"/>
      <c r="MM18" s="15"/>
      <c r="MN18" s="15"/>
      <c r="MO18" s="15"/>
      <c r="MP18" s="22"/>
      <c r="MQ18" s="15"/>
      <c r="MR18" s="247">
        <f t="shared" si="83"/>
        <v>12</v>
      </c>
      <c r="MS18" s="257" t="s">
        <v>51</v>
      </c>
      <c r="MT18" s="256">
        <f t="shared" si="111"/>
        <v>5324144.1453817608</v>
      </c>
      <c r="MU18" s="325">
        <f t="shared" si="112"/>
        <v>0.24776657645657302</v>
      </c>
      <c r="MV18" s="15"/>
      <c r="MW18" s="250">
        <f t="shared" si="113"/>
        <v>5324144.1453817608</v>
      </c>
      <c r="MX18" s="325">
        <f t="shared" si="114"/>
        <v>0.24776657645657302</v>
      </c>
      <c r="MY18" s="15"/>
      <c r="MZ18" s="22"/>
      <c r="NA18" s="15"/>
      <c r="NB18" s="247">
        <f t="shared" si="84"/>
        <v>12</v>
      </c>
      <c r="NC18" s="257" t="str">
        <f t="shared" si="58"/>
        <v>Equipment</v>
      </c>
      <c r="ND18" s="256">
        <v>5368188.8173783924</v>
      </c>
      <c r="NE18" s="256">
        <f t="shared" si="115"/>
        <v>5324144.1453817608</v>
      </c>
      <c r="NF18" s="256">
        <f t="shared" si="75"/>
        <v>-44044.67199663166</v>
      </c>
      <c r="NG18" s="262">
        <f t="shared" si="76"/>
        <v>-8.2047546192947265E-3</v>
      </c>
      <c r="NH18" s="15"/>
      <c r="NI18" s="22"/>
      <c r="NJ18" s="15"/>
    </row>
    <row r="19" spans="1:374" x14ac:dyDescent="0.3">
      <c r="A19" s="15"/>
      <c r="B19" s="131">
        <f t="shared" si="77"/>
        <v>14</v>
      </c>
      <c r="C19" s="248"/>
      <c r="D19" s="15" t="s">
        <v>49</v>
      </c>
      <c r="E19" s="249"/>
      <c r="F19" s="250">
        <f>ER9</f>
        <v>3139795.3899999997</v>
      </c>
      <c r="G19" s="251">
        <f t="shared" si="104"/>
        <v>0.15391930101165135</v>
      </c>
      <c r="H19" s="250">
        <f>EY9</f>
        <v>3012430.9315999998</v>
      </c>
      <c r="I19" s="252">
        <f t="shared" si="105"/>
        <v>0.14707722755849542</v>
      </c>
      <c r="J19" s="253">
        <f t="shared" si="59"/>
        <v>-127364.45839999989</v>
      </c>
      <c r="K19" s="250">
        <f>JH26+JJ26</f>
        <v>3194174.4689449836</v>
      </c>
      <c r="L19" s="252">
        <f t="shared" si="106"/>
        <v>0.14992494401445777</v>
      </c>
      <c r="M19" s="253">
        <f t="shared" si="60"/>
        <v>181743.53734498378</v>
      </c>
      <c r="N19" s="250">
        <f>LL27+LN27</f>
        <v>3590376.0563904252</v>
      </c>
      <c r="O19" s="252">
        <f t="shared" si="107"/>
        <v>0.16708322678587464</v>
      </c>
      <c r="P19" s="253">
        <f t="shared" si="61"/>
        <v>396201.58744544163</v>
      </c>
      <c r="Q19" s="250">
        <f t="shared" si="62"/>
        <v>450580.66639042553</v>
      </c>
      <c r="R19" s="254">
        <f t="shared" si="63"/>
        <v>8.5524854178143705E-2</v>
      </c>
      <c r="S19" s="15"/>
      <c r="T19" s="22"/>
      <c r="U19" s="15"/>
      <c r="V19" s="296">
        <f t="shared" si="64"/>
        <v>10</v>
      </c>
      <c r="W19" s="297" t="s">
        <v>182</v>
      </c>
      <c r="X19" s="219">
        <f>X18/N$24*100</f>
        <v>-0.18475630282373004</v>
      </c>
      <c r="Y19" s="219">
        <f>Y18/N$24*100</f>
        <v>-0.22240627498383939</v>
      </c>
      <c r="Z19" s="219">
        <f>Z18/N$24*100</f>
        <v>-0.28163082810683954</v>
      </c>
      <c r="AA19" s="219">
        <f>AA18/N$24*100</f>
        <v>-0.68879340591440896</v>
      </c>
      <c r="AB19" s="252"/>
      <c r="AC19" s="22"/>
      <c r="AD19" s="15"/>
      <c r="AE19" s="19">
        <f t="shared" si="78"/>
        <v>13</v>
      </c>
      <c r="AF19" s="257" t="s">
        <v>76</v>
      </c>
      <c r="AG19" s="25">
        <f>AG15*LB27</f>
        <v>1865503.8024223789</v>
      </c>
      <c r="AH19" s="25">
        <f>AH15*LB27</f>
        <v>104115.8083770314</v>
      </c>
      <c r="AI19" s="25">
        <f>AI15*LA27</f>
        <v>551398.74322437751</v>
      </c>
      <c r="AJ19" s="15"/>
      <c r="AK19" s="374"/>
      <c r="AL19" s="15"/>
      <c r="AM19" s="247">
        <f t="shared" si="117"/>
        <v>14</v>
      </c>
      <c r="AN19" s="16"/>
      <c r="AO19" s="191" t="s">
        <v>58</v>
      </c>
      <c r="AP19" s="15"/>
      <c r="AQ19" s="249"/>
      <c r="AR19" s="259">
        <v>32802383.3928</v>
      </c>
      <c r="AS19" s="260">
        <v>3.1987333437832652</v>
      </c>
      <c r="AT19" s="261"/>
      <c r="AU19" s="259">
        <v>36250313.730549999</v>
      </c>
      <c r="AV19" s="260">
        <v>3.359065788539803</v>
      </c>
      <c r="AW19" s="262">
        <f t="shared" si="94"/>
        <v>5.012372946564736E-2</v>
      </c>
      <c r="AX19" s="261"/>
      <c r="AY19" s="259">
        <v>43223045.707989462</v>
      </c>
      <c r="AZ19" s="260">
        <v>3.3502683932407789</v>
      </c>
      <c r="BA19" s="262">
        <f t="shared" si="95"/>
        <v>-2.6190005950578188E-3</v>
      </c>
      <c r="BB19" s="261"/>
      <c r="BC19" s="259">
        <v>49380961.369565383</v>
      </c>
      <c r="BD19" s="260">
        <v>3.3578537497555252</v>
      </c>
      <c r="BE19" s="262">
        <f t="shared" si="96"/>
        <v>2.2641041326867395E-3</v>
      </c>
      <c r="BF19" s="261"/>
      <c r="BG19" s="259">
        <v>57308507.547660008</v>
      </c>
      <c r="BH19" s="260">
        <v>3.7711862224659241</v>
      </c>
      <c r="BI19" s="262">
        <f t="shared" si="97"/>
        <v>0.12309424516791179</v>
      </c>
      <c r="BJ19" s="261"/>
      <c r="BK19" s="259">
        <v>61753474.575707734</v>
      </c>
      <c r="BL19" s="260">
        <v>3.6711456534132534</v>
      </c>
      <c r="BM19" s="262">
        <f t="shared" si="98"/>
        <v>-2.6527613103989212E-2</v>
      </c>
      <c r="BN19" s="261"/>
      <c r="BO19" s="259">
        <v>74174917.572400004</v>
      </c>
      <c r="BP19" s="260">
        <v>3.9990987993156044</v>
      </c>
      <c r="BQ19" s="262">
        <f t="shared" si="99"/>
        <v>8.9332643502563425E-2</v>
      </c>
      <c r="BR19" s="261"/>
      <c r="BS19" s="15">
        <v>83233170</v>
      </c>
      <c r="BT19" s="15">
        <v>4.24</v>
      </c>
      <c r="BU19" s="15">
        <f t="shared" si="100"/>
        <v>6.0238871999267252E-2</v>
      </c>
      <c r="BV19" s="250">
        <v>91278660.188299984</v>
      </c>
      <c r="BW19" s="263">
        <v>4.7155047883804926</v>
      </c>
      <c r="BX19" s="263">
        <f t="shared" si="65"/>
        <v>0.11214735575011603</v>
      </c>
      <c r="BY19" s="250">
        <f t="shared" si="118"/>
        <v>96836161.677461118</v>
      </c>
      <c r="BZ19" s="263">
        <f t="shared" si="118"/>
        <v>4.7471100714133083</v>
      </c>
      <c r="CA19" s="263">
        <f t="shared" si="66"/>
        <v>6.7024177582630795E-3</v>
      </c>
      <c r="CB19" s="264">
        <f t="shared" si="67"/>
        <v>1.9521074891989798</v>
      </c>
      <c r="CC19" s="401">
        <f t="shared" si="68"/>
        <v>7.4835852487860288E-2</v>
      </c>
      <c r="CD19" s="15"/>
      <c r="CE19" s="22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22"/>
      <c r="CS19" s="15"/>
      <c r="CT19" s="15"/>
      <c r="CU19" s="15"/>
      <c r="CV19" s="15"/>
      <c r="CW19" s="23"/>
      <c r="CX19" s="15"/>
      <c r="CY19" s="15"/>
      <c r="CZ19" s="15"/>
      <c r="DA19" s="15"/>
      <c r="DB19" s="22"/>
      <c r="DC19" s="15"/>
      <c r="DD19" s="15"/>
      <c r="DE19" s="15"/>
      <c r="DF19" s="15"/>
      <c r="DG19" s="23"/>
      <c r="DH19" s="15"/>
      <c r="DI19" s="15"/>
      <c r="DJ19" s="15"/>
      <c r="DK19" s="22"/>
      <c r="DL19" s="15"/>
      <c r="DM19" s="15"/>
      <c r="DN19" s="24"/>
      <c r="DO19" s="16"/>
      <c r="DP19" s="16"/>
      <c r="DQ19" s="16"/>
      <c r="DR19" s="16"/>
      <c r="DS19" s="15"/>
      <c r="DT19" s="15"/>
      <c r="DU19" s="15"/>
      <c r="DV19" s="15"/>
      <c r="DW19" s="15"/>
      <c r="DX19" s="22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319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319"/>
      <c r="FB19" s="15"/>
      <c r="FC19" s="247">
        <f t="shared" si="82"/>
        <v>14</v>
      </c>
      <c r="FD19" s="272"/>
      <c r="FE19" s="273" t="s">
        <v>235</v>
      </c>
      <c r="FF19" s="256">
        <v>73106.802000000011</v>
      </c>
      <c r="FG19" s="256">
        <v>65307.89</v>
      </c>
      <c r="FH19" s="256">
        <v>216741.23000000004</v>
      </c>
      <c r="FI19" s="253">
        <f t="shared" si="29"/>
        <v>355155.92200000008</v>
      </c>
      <c r="FJ19" s="256">
        <v>73106.802000000011</v>
      </c>
      <c r="FK19" s="256">
        <v>65307.89</v>
      </c>
      <c r="FL19" s="256">
        <v>216741.23000000004</v>
      </c>
      <c r="FM19" s="256">
        <v>355155.92200000008</v>
      </c>
      <c r="FN19" s="256">
        <v>355155.92200000008</v>
      </c>
      <c r="FO19" s="23"/>
      <c r="FP19" s="319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22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22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22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22"/>
      <c r="HQ19" s="15"/>
      <c r="HR19" s="15"/>
      <c r="HS19" s="247">
        <v>14</v>
      </c>
      <c r="HT19" s="231">
        <v>14</v>
      </c>
      <c r="HU19" s="231">
        <v>10</v>
      </c>
      <c r="HV19" s="231">
        <v>11</v>
      </c>
      <c r="HW19" s="258">
        <v>123149025</v>
      </c>
      <c r="HX19" s="258">
        <v>133783798</v>
      </c>
      <c r="HY19" s="252">
        <f t="shared" si="5"/>
        <v>1.1000000000000001</v>
      </c>
      <c r="HZ19" s="252">
        <f t="shared" si="6"/>
        <v>1.0863569403005831</v>
      </c>
      <c r="IA19" s="254">
        <v>0</v>
      </c>
      <c r="IB19" s="254">
        <v>0.90909090909090906</v>
      </c>
      <c r="IC19" s="254">
        <v>9.0909090909090912E-2</v>
      </c>
      <c r="ID19" s="15"/>
      <c r="IE19" s="22"/>
      <c r="IF19" s="15"/>
      <c r="IG19" s="276">
        <v>14</v>
      </c>
      <c r="IH19" s="277">
        <v>14</v>
      </c>
      <c r="II19" s="251">
        <f t="shared" si="7"/>
        <v>1.0863569403005831</v>
      </c>
      <c r="IJ19" s="256">
        <v>239.58</v>
      </c>
      <c r="IK19" s="253">
        <f t="shared" si="30"/>
        <v>260.26939575721372</v>
      </c>
      <c r="IL19" s="256">
        <v>13631753</v>
      </c>
      <c r="IM19" s="253">
        <v>14769695</v>
      </c>
      <c r="IN19" s="256">
        <v>6301378.1882000007</v>
      </c>
      <c r="IO19" s="253">
        <v>6597918</v>
      </c>
      <c r="IP19" s="256">
        <f t="shared" si="31"/>
        <v>6301617.7682000007</v>
      </c>
      <c r="IQ19" s="256">
        <f t="shared" si="31"/>
        <v>6598178.2693957575</v>
      </c>
      <c r="IR19" s="223"/>
      <c r="IS19" s="224"/>
      <c r="IT19" s="223"/>
      <c r="IU19" s="276">
        <v>14</v>
      </c>
      <c r="IV19" s="277">
        <v>14</v>
      </c>
      <c r="IW19" s="278">
        <f t="shared" si="8"/>
        <v>1.1000000000000001</v>
      </c>
      <c r="IX19" s="279">
        <f t="shared" si="8"/>
        <v>1.0863569403005831</v>
      </c>
      <c r="IY19" s="256">
        <v>2527716.160136539</v>
      </c>
      <c r="IZ19" s="253">
        <f t="shared" si="69"/>
        <v>2746001.9936742689</v>
      </c>
      <c r="JA19" s="256">
        <v>139622.22700000001</v>
      </c>
      <c r="JB19" s="253">
        <f t="shared" si="32"/>
        <v>151679.57532167347</v>
      </c>
      <c r="JC19" s="256">
        <v>1552338.217974561</v>
      </c>
      <c r="JD19" s="253">
        <f t="shared" si="33"/>
        <v>1707572.0397720172</v>
      </c>
      <c r="JE19" s="256">
        <v>1386091.4</v>
      </c>
      <c r="JF19" s="253">
        <v>1419976.4</v>
      </c>
      <c r="JG19" s="256">
        <v>141481.51600000003</v>
      </c>
      <c r="JH19" s="253">
        <f t="shared" si="34"/>
        <v>153699.42683084801</v>
      </c>
      <c r="JI19" s="256">
        <v>87854.09599999999</v>
      </c>
      <c r="JJ19" s="253">
        <f t="shared" si="35"/>
        <v>95440.906923433678</v>
      </c>
      <c r="JK19" s="256">
        <v>286354.826</v>
      </c>
      <c r="JL19" s="253">
        <f t="shared" si="36"/>
        <v>311083.55261366587</v>
      </c>
      <c r="JM19" s="256">
        <v>653028.30624999991</v>
      </c>
      <c r="JN19" s="253">
        <f t="shared" si="37"/>
        <v>709421.83270742197</v>
      </c>
      <c r="JO19" s="256">
        <f t="shared" si="38"/>
        <v>6774486.7493611006</v>
      </c>
      <c r="JP19" s="256">
        <f t="shared" si="38"/>
        <v>7294875.7278433284</v>
      </c>
      <c r="JQ19" s="280">
        <f t="shared" si="9"/>
        <v>5.4527348131074351</v>
      </c>
      <c r="JR19" s="15"/>
      <c r="JS19" s="22"/>
      <c r="JT19" s="15"/>
      <c r="JU19" s="247">
        <v>14</v>
      </c>
      <c r="JV19" s="231">
        <v>14</v>
      </c>
      <c r="JW19" s="15">
        <f t="shared" si="10"/>
        <v>11</v>
      </c>
      <c r="JX19" s="16">
        <f>JW19</f>
        <v>11</v>
      </c>
      <c r="JY19" s="281">
        <f t="shared" si="11"/>
        <v>133783798</v>
      </c>
      <c r="JZ19" s="281">
        <f t="shared" si="12"/>
        <v>134935389.60839304</v>
      </c>
      <c r="KA19" s="282">
        <f t="shared" si="40"/>
        <v>1</v>
      </c>
      <c r="KB19" s="282">
        <f t="shared" si="41"/>
        <v>1.008607855552083</v>
      </c>
      <c r="KC19" s="282">
        <f t="shared" si="42"/>
        <v>1.2342914070162887</v>
      </c>
      <c r="KD19" s="231" t="s">
        <v>254</v>
      </c>
      <c r="KE19" s="231"/>
      <c r="KF19" s="232"/>
      <c r="KG19" s="231"/>
      <c r="KH19" s="247">
        <v>14</v>
      </c>
      <c r="KI19" s="231">
        <v>14</v>
      </c>
      <c r="KJ19" s="346" t="str">
        <f t="shared" si="13"/>
        <v>Q3</v>
      </c>
      <c r="KK19" s="284">
        <f t="shared" si="14"/>
        <v>1.2342914070162887</v>
      </c>
      <c r="KL19" s="270">
        <f t="shared" si="43"/>
        <v>260.26939575721372</v>
      </c>
      <c r="KM19" s="270">
        <f t="shared" si="44"/>
        <v>321.24827869245058</v>
      </c>
      <c r="KN19" s="270">
        <f t="shared" si="15"/>
        <v>14769695</v>
      </c>
      <c r="KO19" s="270">
        <f t="shared" si="16"/>
        <v>15103703.833773157</v>
      </c>
      <c r="KP19" s="270">
        <f t="shared" si="17"/>
        <v>6597918</v>
      </c>
      <c r="KQ19" s="270">
        <f t="shared" si="18"/>
        <v>6360866.5820369869</v>
      </c>
      <c r="KR19" s="270">
        <v>0</v>
      </c>
      <c r="KS19" s="270">
        <f t="shared" si="45"/>
        <v>302841.65527399653</v>
      </c>
      <c r="KT19" s="270">
        <f t="shared" si="19"/>
        <v>6598178.2693957575</v>
      </c>
      <c r="KU19" s="270">
        <f t="shared" si="19"/>
        <v>6361187.8303156793</v>
      </c>
      <c r="KV19" s="235"/>
      <c r="KW19" s="232"/>
      <c r="KX19" s="231"/>
      <c r="KY19" s="285">
        <f t="shared" si="70"/>
        <v>14</v>
      </c>
      <c r="KZ19" s="286">
        <v>13</v>
      </c>
      <c r="LA19" s="287">
        <f t="shared" si="71"/>
        <v>1</v>
      </c>
      <c r="LB19" s="287">
        <f t="shared" si="71"/>
        <v>1.008607855552083</v>
      </c>
      <c r="LC19" s="288">
        <v>97.871738014620576</v>
      </c>
      <c r="LD19" s="201">
        <f t="shared" si="72"/>
        <v>2263481.4420099156</v>
      </c>
      <c r="LE19" s="288">
        <v>97.871738014620576</v>
      </c>
      <c r="LF19" s="201">
        <f t="shared" si="46"/>
        <v>77340.470437607786</v>
      </c>
      <c r="LG19" s="288">
        <v>97.871738014620576</v>
      </c>
      <c r="LH19" s="201">
        <f t="shared" si="47"/>
        <v>804433.63585542946</v>
      </c>
      <c r="LI19" s="288">
        <v>113.283800212451</v>
      </c>
      <c r="LJ19" s="201">
        <f t="shared" si="48"/>
        <v>984897.12613705988</v>
      </c>
      <c r="LK19" s="288">
        <v>114.530871148214</v>
      </c>
      <c r="LL19" s="201">
        <f t="shared" si="49"/>
        <v>98959.639095174236</v>
      </c>
      <c r="LM19" s="288">
        <v>133.31173389491801</v>
      </c>
      <c r="LN19" s="201">
        <f t="shared" si="50"/>
        <v>44729.560208228198</v>
      </c>
      <c r="LO19" s="288">
        <v>103.218284594742</v>
      </c>
      <c r="LP19" s="201">
        <f t="shared" si="51"/>
        <v>276057.03309781593</v>
      </c>
      <c r="LQ19" s="288">
        <v>109.79963570127499</v>
      </c>
      <c r="LR19" s="289">
        <f t="shared" si="52"/>
        <v>585956.78021454753</v>
      </c>
      <c r="LS19" s="290">
        <f t="shared" si="53"/>
        <v>4204434.6527110226</v>
      </c>
      <c r="LT19" s="290">
        <f t="shared" si="73"/>
        <v>5135855.6870557778</v>
      </c>
      <c r="LU19" s="23"/>
      <c r="LV19" s="244"/>
      <c r="LW19" s="15"/>
      <c r="LX19" s="247">
        <v>14</v>
      </c>
      <c r="LY19" s="291">
        <v>14</v>
      </c>
      <c r="LZ19" s="256">
        <f t="shared" si="20"/>
        <v>6301617.7682000007</v>
      </c>
      <c r="MA19" s="256">
        <f t="shared" si="20"/>
        <v>6598178.2693957575</v>
      </c>
      <c r="MB19" s="253">
        <f t="shared" si="21"/>
        <v>6361187.8303156793</v>
      </c>
      <c r="MC19" s="256">
        <f t="shared" si="22"/>
        <v>6774486.7493611006</v>
      </c>
      <c r="MD19" s="256">
        <f t="shared" si="22"/>
        <v>7294875.7278433284</v>
      </c>
      <c r="ME19" s="253">
        <f t="shared" si="54"/>
        <v>9004002.4261287153</v>
      </c>
      <c r="MF19" s="256">
        <f t="shared" si="55"/>
        <v>-472868.98116109986</v>
      </c>
      <c r="MG19" s="256">
        <f t="shared" si="55"/>
        <v>-696697.45844757091</v>
      </c>
      <c r="MH19" s="256">
        <f t="shared" si="55"/>
        <v>-2642814.595813036</v>
      </c>
      <c r="MI19" s="15"/>
      <c r="MJ19" s="22"/>
      <c r="MK19" s="15"/>
      <c r="ML19" s="15"/>
      <c r="MM19" s="15"/>
      <c r="MN19" s="15"/>
      <c r="MO19" s="15"/>
      <c r="MP19" s="22"/>
      <c r="MQ19" s="15"/>
      <c r="MR19" s="193">
        <f t="shared" si="83"/>
        <v>13</v>
      </c>
      <c r="MS19" s="299" t="s">
        <v>49</v>
      </c>
      <c r="MT19" s="200">
        <f t="shared" si="111"/>
        <v>3590376.0563904252</v>
      </c>
      <c r="MU19" s="292">
        <f t="shared" si="112"/>
        <v>0.16708322678587464</v>
      </c>
      <c r="MV19" s="17"/>
      <c r="MW19" s="293">
        <f t="shared" si="113"/>
        <v>3590376.0563904252</v>
      </c>
      <c r="MX19" s="292">
        <f t="shared" si="114"/>
        <v>0.16708322678587464</v>
      </c>
      <c r="MY19" s="15"/>
      <c r="MZ19" s="22"/>
      <c r="NA19" s="15"/>
      <c r="NB19" s="193">
        <f t="shared" si="84"/>
        <v>13</v>
      </c>
      <c r="NC19" s="299" t="str">
        <f t="shared" si="58"/>
        <v>Vehicle</v>
      </c>
      <c r="ND19" s="200">
        <v>2916993.0313242013</v>
      </c>
      <c r="NE19" s="200">
        <f t="shared" si="115"/>
        <v>3590376.0563904252</v>
      </c>
      <c r="NF19" s="200">
        <f t="shared" si="75"/>
        <v>673383.02506622393</v>
      </c>
      <c r="NG19" s="307">
        <f t="shared" si="76"/>
        <v>0.23084834891104772</v>
      </c>
      <c r="NH19" s="15"/>
      <c r="NI19" s="22"/>
      <c r="NJ19" s="15"/>
    </row>
    <row r="20" spans="1:374" x14ac:dyDescent="0.3">
      <c r="A20" s="17"/>
      <c r="B20" s="177">
        <f t="shared" si="77"/>
        <v>15</v>
      </c>
      <c r="C20" s="295"/>
      <c r="D20" s="194" t="s">
        <v>52</v>
      </c>
      <c r="E20" s="196"/>
      <c r="F20" s="293">
        <f>FI36</f>
        <v>10530651.726950001</v>
      </c>
      <c r="G20" s="222">
        <f t="shared" si="104"/>
        <v>0.51623445214666785</v>
      </c>
      <c r="H20" s="293">
        <f>FN36</f>
        <v>9827661.2010500003</v>
      </c>
      <c r="I20" s="219">
        <f t="shared" si="105"/>
        <v>0.47982018365045637</v>
      </c>
      <c r="J20" s="201">
        <f t="shared" si="59"/>
        <v>-702990.52590000071</v>
      </c>
      <c r="K20" s="293">
        <f>JN26</f>
        <v>10248015.626367219</v>
      </c>
      <c r="L20" s="219">
        <f t="shared" si="106"/>
        <v>0.48101103555244062</v>
      </c>
      <c r="M20" s="201">
        <f t="shared" si="60"/>
        <v>420354.42531721853</v>
      </c>
      <c r="N20" s="293">
        <f>LR27</f>
        <v>11239287.514808541</v>
      </c>
      <c r="O20" s="219">
        <f t="shared" si="107"/>
        <v>0.52303613751155165</v>
      </c>
      <c r="P20" s="201">
        <f t="shared" si="61"/>
        <v>991271.88844132237</v>
      </c>
      <c r="Q20" s="293">
        <f t="shared" si="62"/>
        <v>708635.78785854019</v>
      </c>
      <c r="R20" s="220">
        <f t="shared" si="63"/>
        <v>1.3175574269791879E-2</v>
      </c>
      <c r="S20" s="15"/>
      <c r="T20" s="22"/>
      <c r="U20" s="15"/>
      <c r="V20" s="19">
        <f t="shared" si="64"/>
        <v>11</v>
      </c>
      <c r="W20" s="373" t="s">
        <v>131</v>
      </c>
      <c r="X20" s="256">
        <f>X18-X14</f>
        <v>-2619794.4790620701</v>
      </c>
      <c r="Y20" s="256">
        <f t="shared" ref="Y20:AA20" si="119">Y18-Y14</f>
        <v>-6640310.6326968363</v>
      </c>
      <c r="Z20" s="256">
        <f t="shared" si="119"/>
        <v>-15359392.312427467</v>
      </c>
      <c r="AA20" s="256">
        <f t="shared" si="119"/>
        <v>-24619497.424186371</v>
      </c>
      <c r="AB20" s="256"/>
      <c r="AC20" s="22"/>
      <c r="AD20" s="15"/>
      <c r="AE20" s="296">
        <f t="shared" si="78"/>
        <v>14</v>
      </c>
      <c r="AF20" s="299" t="s">
        <v>183</v>
      </c>
      <c r="AG20" s="300">
        <f>AG19*3600/$N$24</f>
        <v>3.125298865579778</v>
      </c>
      <c r="AH20" s="300">
        <f>AH19*3600/$N$24</f>
        <v>0.17442634927204709</v>
      </c>
      <c r="AI20" s="300">
        <f>AI19*3600/$N$24</f>
        <v>0.92376432813675058</v>
      </c>
      <c r="AJ20" s="15"/>
      <c r="AK20" s="374"/>
      <c r="AL20" s="15"/>
      <c r="AM20" s="193">
        <f t="shared" si="117"/>
        <v>15</v>
      </c>
      <c r="AN20" s="194"/>
      <c r="AO20" s="192" t="s">
        <v>236</v>
      </c>
      <c r="AP20" s="17"/>
      <c r="AQ20" s="196"/>
      <c r="AR20" s="302">
        <v>8347158.8556000106</v>
      </c>
      <c r="AS20" s="303">
        <v>0.81397546749984451</v>
      </c>
      <c r="AT20" s="304"/>
      <c r="AU20" s="302">
        <v>7285795.8646500036</v>
      </c>
      <c r="AV20" s="303">
        <v>0.67512429859622292</v>
      </c>
      <c r="AW20" s="294">
        <f t="shared" si="94"/>
        <v>-0.17058397267193814</v>
      </c>
      <c r="AX20" s="304"/>
      <c r="AY20" s="302">
        <v>9252422.5520105362</v>
      </c>
      <c r="AZ20" s="303">
        <v>0.71716600089519644</v>
      </c>
      <c r="BA20" s="294">
        <f t="shared" si="95"/>
        <v>6.2272536163178183E-2</v>
      </c>
      <c r="BB20" s="304"/>
      <c r="BC20" s="302">
        <v>10915527.954034619</v>
      </c>
      <c r="BD20" s="303">
        <v>0.74224448966694945</v>
      </c>
      <c r="BE20" s="294">
        <f t="shared" si="96"/>
        <v>3.4968875742086292E-2</v>
      </c>
      <c r="BF20" s="304"/>
      <c r="BG20" s="302">
        <v>3838414.9907733351</v>
      </c>
      <c r="BH20" s="303">
        <v>0.25258689065096962</v>
      </c>
      <c r="BI20" s="294">
        <f t="shared" si="97"/>
        <v>-0.65969853038005422</v>
      </c>
      <c r="BJ20" s="304"/>
      <c r="BK20" s="302">
        <v>5658223.4029922634</v>
      </c>
      <c r="BL20" s="303">
        <v>0.33637236438364621</v>
      </c>
      <c r="BM20" s="294">
        <f t="shared" si="98"/>
        <v>0.33170951000958038</v>
      </c>
      <c r="BN20" s="304"/>
      <c r="BO20" s="302">
        <v>8558427.9676000625</v>
      </c>
      <c r="BP20" s="303">
        <v>0.46142281150297859</v>
      </c>
      <c r="BQ20" s="294">
        <f t="shared" si="99"/>
        <v>0.37176195300249848</v>
      </c>
      <c r="BR20" s="304"/>
      <c r="BS20" s="17">
        <v>12790093</v>
      </c>
      <c r="BT20" s="17">
        <v>0.65</v>
      </c>
      <c r="BU20" s="17">
        <f t="shared" si="100"/>
        <v>0.40868631501501773</v>
      </c>
      <c r="BV20" s="293">
        <v>16992816.141500026</v>
      </c>
      <c r="BW20" s="305">
        <v>0.87785804171546822</v>
      </c>
      <c r="BX20" s="305">
        <f t="shared" si="65"/>
        <v>0.35055083340841264</v>
      </c>
      <c r="BY20" s="293">
        <f t="shared" si="118"/>
        <v>13569776.854138836</v>
      </c>
      <c r="BZ20" s="305">
        <f t="shared" si="118"/>
        <v>0.66521868747413349</v>
      </c>
      <c r="CA20" s="305">
        <f t="shared" si="66"/>
        <v>-0.24222521653478857</v>
      </c>
      <c r="CB20" s="306">
        <f t="shared" si="67"/>
        <v>0.62567612392269645</v>
      </c>
      <c r="CC20" s="307">
        <f t="shared" si="68"/>
        <v>3.2925348024720469E-2</v>
      </c>
      <c r="CD20" s="15"/>
      <c r="CE20" s="22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22"/>
      <c r="CS20" s="15"/>
      <c r="CT20" s="15"/>
      <c r="CU20" s="15"/>
      <c r="CV20" s="15"/>
      <c r="CW20" s="23"/>
      <c r="CX20" s="15"/>
      <c r="CY20" s="15"/>
      <c r="CZ20" s="15"/>
      <c r="DA20" s="15"/>
      <c r="DB20" s="22"/>
      <c r="DC20" s="15"/>
      <c r="DD20" s="15"/>
      <c r="DE20" s="15"/>
      <c r="DF20" s="15"/>
      <c r="DG20" s="23"/>
      <c r="DH20" s="15"/>
      <c r="DI20" s="15"/>
      <c r="DJ20" s="15"/>
      <c r="DK20" s="22"/>
      <c r="DL20" s="15"/>
      <c r="DM20" s="15"/>
      <c r="DN20" s="24"/>
      <c r="DO20" s="16"/>
      <c r="DP20" s="16"/>
      <c r="DQ20" s="16"/>
      <c r="DR20" s="16"/>
      <c r="DS20" s="15"/>
      <c r="DT20" s="15"/>
      <c r="DU20" s="15"/>
      <c r="DV20" s="15"/>
      <c r="DW20" s="15"/>
      <c r="DX20" s="22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319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319"/>
      <c r="FB20" s="15"/>
      <c r="FC20" s="391">
        <f t="shared" si="82"/>
        <v>15</v>
      </c>
      <c r="FD20" s="403"/>
      <c r="FE20" s="404" t="s">
        <v>237</v>
      </c>
      <c r="FF20" s="405">
        <f>SUM(FF7:FF19)</f>
        <v>1183683.3563999997</v>
      </c>
      <c r="FG20" s="405">
        <f>SUM(FG7:FG19)</f>
        <v>1834203.6</v>
      </c>
      <c r="FH20" s="405">
        <f>SUM(FH7:FH19)</f>
        <v>3698722.3600000003</v>
      </c>
      <c r="FI20" s="406">
        <f t="shared" si="29"/>
        <v>6716609.3164000008</v>
      </c>
      <c r="FJ20" s="405">
        <v>1150487.4663999998</v>
      </c>
      <c r="FK20" s="405">
        <v>1654714.22</v>
      </c>
      <c r="FL20" s="405">
        <v>3662375.0000000005</v>
      </c>
      <c r="FM20" s="405">
        <v>6467576.6864000009</v>
      </c>
      <c r="FN20" s="405">
        <v>6467576.6864000009</v>
      </c>
      <c r="FO20" s="23"/>
      <c r="FP20" s="319"/>
      <c r="FQ20" s="15"/>
      <c r="FR20" s="15"/>
      <c r="FS20" s="15"/>
      <c r="FT20" s="15"/>
      <c r="FU20" s="15"/>
      <c r="FV20" s="15"/>
      <c r="FW20" s="15"/>
      <c r="FX20" s="267"/>
      <c r="FY20" s="267"/>
      <c r="FZ20" s="267"/>
      <c r="GA20" s="267"/>
      <c r="GB20" s="15"/>
      <c r="GC20" s="22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22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22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22"/>
      <c r="HQ20" s="15"/>
      <c r="HR20" s="15"/>
      <c r="HS20" s="193">
        <v>15</v>
      </c>
      <c r="HT20" s="216">
        <v>15</v>
      </c>
      <c r="HU20" s="216">
        <v>10</v>
      </c>
      <c r="HV20" s="216">
        <v>12</v>
      </c>
      <c r="HW20" s="217">
        <v>151727988</v>
      </c>
      <c r="HX20" s="217">
        <v>180252289</v>
      </c>
      <c r="HY20" s="219">
        <f t="shared" si="5"/>
        <v>1.2</v>
      </c>
      <c r="HZ20" s="219">
        <f t="shared" si="6"/>
        <v>1.1879963042810533</v>
      </c>
      <c r="IA20" s="220">
        <v>0</v>
      </c>
      <c r="IB20" s="220">
        <v>0.75</v>
      </c>
      <c r="IC20" s="220">
        <v>0.25</v>
      </c>
      <c r="ID20" s="15"/>
      <c r="IE20" s="22"/>
      <c r="IF20" s="15"/>
      <c r="IG20" s="225">
        <v>15</v>
      </c>
      <c r="IH20" s="226">
        <v>15</v>
      </c>
      <c r="II20" s="222">
        <f t="shared" si="7"/>
        <v>1.1879963042810533</v>
      </c>
      <c r="IJ20" s="200">
        <v>31102.639999999999</v>
      </c>
      <c r="IK20" s="201">
        <f>II20*IJ20</f>
        <v>36949.82137338406</v>
      </c>
      <c r="IL20" s="200">
        <v>16792208</v>
      </c>
      <c r="IM20" s="201">
        <v>20028626</v>
      </c>
      <c r="IN20" s="200">
        <v>7803198.2625999991</v>
      </c>
      <c r="IO20" s="201">
        <v>8910157</v>
      </c>
      <c r="IP20" s="200">
        <f t="shared" si="31"/>
        <v>7834300.9025999987</v>
      </c>
      <c r="IQ20" s="200">
        <f t="shared" si="31"/>
        <v>8947106.8213733844</v>
      </c>
      <c r="IR20" s="223"/>
      <c r="IS20" s="224"/>
      <c r="IT20" s="223"/>
      <c r="IU20" s="225">
        <v>15</v>
      </c>
      <c r="IV20" s="226">
        <v>15</v>
      </c>
      <c r="IW20" s="227">
        <f t="shared" si="8"/>
        <v>1.2</v>
      </c>
      <c r="IX20" s="228">
        <f t="shared" si="8"/>
        <v>1.1879963042810533</v>
      </c>
      <c r="IY20" s="200">
        <v>2574670.1021487694</v>
      </c>
      <c r="IZ20" s="201">
        <f t="shared" si="69"/>
        <v>3058698.56609566</v>
      </c>
      <c r="JA20" s="200">
        <v>129681.572</v>
      </c>
      <c r="JB20" s="201">
        <f t="shared" si="32"/>
        <v>154061.22826935732</v>
      </c>
      <c r="JC20" s="200">
        <v>1151415.5858512304</v>
      </c>
      <c r="JD20" s="201">
        <f t="shared" si="33"/>
        <v>1381698.7030214765</v>
      </c>
      <c r="JE20" s="200">
        <v>1327303.45</v>
      </c>
      <c r="JF20" s="201">
        <v>1558383.45</v>
      </c>
      <c r="JG20" s="200">
        <v>106707.42000000001</v>
      </c>
      <c r="JH20" s="201">
        <f t="shared" si="34"/>
        <v>126768.02059936617</v>
      </c>
      <c r="JI20" s="200">
        <v>49485.779999999992</v>
      </c>
      <c r="JJ20" s="201">
        <f t="shared" si="35"/>
        <v>58788.92375446525</v>
      </c>
      <c r="JK20" s="200">
        <v>311780.95</v>
      </c>
      <c r="JL20" s="201">
        <f t="shared" si="36"/>
        <v>370394.6163452359</v>
      </c>
      <c r="JM20" s="200">
        <v>578244.05220000003</v>
      </c>
      <c r="JN20" s="201">
        <f t="shared" si="37"/>
        <v>686951.7969861005</v>
      </c>
      <c r="JO20" s="200">
        <f t="shared" si="38"/>
        <v>6229288.9122000001</v>
      </c>
      <c r="JP20" s="200">
        <f t="shared" si="38"/>
        <v>7395745.3050716612</v>
      </c>
      <c r="JQ20" s="229">
        <f t="shared" si="9"/>
        <v>4.1029966088650678</v>
      </c>
      <c r="JR20" s="15"/>
      <c r="JS20" s="22"/>
      <c r="JT20" s="15"/>
      <c r="JU20" s="193">
        <v>15</v>
      </c>
      <c r="JV20" s="216">
        <v>15</v>
      </c>
      <c r="JW20" s="17">
        <f t="shared" si="10"/>
        <v>12</v>
      </c>
      <c r="JX20" s="194">
        <f>JW20</f>
        <v>12</v>
      </c>
      <c r="JY20" s="199">
        <f t="shared" si="11"/>
        <v>180252289</v>
      </c>
      <c r="JZ20" s="199">
        <f t="shared" si="12"/>
        <v>181803874.6666443</v>
      </c>
      <c r="KA20" s="230">
        <f t="shared" si="40"/>
        <v>1</v>
      </c>
      <c r="KB20" s="230">
        <f t="shared" si="41"/>
        <v>1.008607855552083</v>
      </c>
      <c r="KC20" s="230">
        <f t="shared" si="42"/>
        <v>1.2322992809589555</v>
      </c>
      <c r="KD20" s="216" t="s">
        <v>254</v>
      </c>
      <c r="KE20" s="231"/>
      <c r="KF20" s="232"/>
      <c r="KG20" s="231"/>
      <c r="KH20" s="193">
        <v>15</v>
      </c>
      <c r="KI20" s="216">
        <v>15</v>
      </c>
      <c r="KJ20" s="233" t="str">
        <f t="shared" si="13"/>
        <v>Q3</v>
      </c>
      <c r="KK20" s="234">
        <f t="shared" si="14"/>
        <v>1.2322992809589555</v>
      </c>
      <c r="KL20" s="200">
        <f t="shared" si="43"/>
        <v>36949.82137338406</v>
      </c>
      <c r="KM20" s="200">
        <f t="shared" si="44"/>
        <v>45533.238309983019</v>
      </c>
      <c r="KN20" s="200">
        <f t="shared" si="15"/>
        <v>20028626</v>
      </c>
      <c r="KO20" s="200">
        <f t="shared" si="16"/>
        <v>20349827.326741666</v>
      </c>
      <c r="KP20" s="200">
        <f t="shared" si="17"/>
        <v>8910157</v>
      </c>
      <c r="KQ20" s="200">
        <f t="shared" si="18"/>
        <v>8570251.2454891838</v>
      </c>
      <c r="KR20" s="200">
        <v>0</v>
      </c>
      <c r="KS20" s="200">
        <f t="shared" si="45"/>
        <v>408030.736036413</v>
      </c>
      <c r="KT20" s="200">
        <f t="shared" si="19"/>
        <v>8947106.8213733844</v>
      </c>
      <c r="KU20" s="200">
        <f t="shared" si="19"/>
        <v>8615784.483799167</v>
      </c>
      <c r="KV20" s="235"/>
      <c r="KW20" s="232"/>
      <c r="KX20" s="231"/>
      <c r="KY20" s="276">
        <f t="shared" si="70"/>
        <v>15</v>
      </c>
      <c r="KZ20" s="277">
        <v>14</v>
      </c>
      <c r="LA20" s="321">
        <f t="shared" si="71"/>
        <v>1</v>
      </c>
      <c r="LB20" s="321">
        <f t="shared" si="71"/>
        <v>1.008607855552083</v>
      </c>
      <c r="LC20" s="322">
        <v>97.871738014620576</v>
      </c>
      <c r="LD20" s="253">
        <f t="shared" si="72"/>
        <v>3604428.5158757078</v>
      </c>
      <c r="LE20" s="322">
        <v>97.871738014620576</v>
      </c>
      <c r="LF20" s="253">
        <f t="shared" si="46"/>
        <v>199096.06323112122</v>
      </c>
      <c r="LG20" s="322">
        <v>97.871738014620576</v>
      </c>
      <c r="LH20" s="253">
        <f t="shared" si="47"/>
        <v>2222246.6351080313</v>
      </c>
      <c r="LI20" s="322">
        <v>113.283800212451</v>
      </c>
      <c r="LJ20" s="253">
        <f t="shared" si="48"/>
        <v>1590125.9896127859</v>
      </c>
      <c r="LK20" s="322">
        <v>114.530871148214</v>
      </c>
      <c r="LL20" s="253">
        <f t="shared" si="49"/>
        <v>169999.52603973576</v>
      </c>
      <c r="LM20" s="322">
        <v>133.31173389491801</v>
      </c>
      <c r="LN20" s="253">
        <f t="shared" si="50"/>
        <v>111561.98350128495</v>
      </c>
      <c r="LO20" s="322">
        <v>103.218284594742</v>
      </c>
      <c r="LP20" s="253">
        <f t="shared" si="51"/>
        <v>328225.57956053311</v>
      </c>
      <c r="LQ20" s="322">
        <v>109.79963570127499</v>
      </c>
      <c r="LR20" s="253">
        <f t="shared" si="52"/>
        <v>778318.1331995147</v>
      </c>
      <c r="LS20" s="256">
        <f t="shared" si="53"/>
        <v>7294875.7278433284</v>
      </c>
      <c r="LT20" s="256">
        <f t="shared" si="73"/>
        <v>9004002.4261287153</v>
      </c>
      <c r="LU20" s="23"/>
      <c r="LV20" s="244"/>
      <c r="LW20" s="15"/>
      <c r="LX20" s="193">
        <v>15</v>
      </c>
      <c r="LY20" s="245">
        <v>15</v>
      </c>
      <c r="LZ20" s="200">
        <f t="shared" si="20"/>
        <v>7834300.9025999987</v>
      </c>
      <c r="MA20" s="200">
        <f t="shared" si="20"/>
        <v>8947106.8213733844</v>
      </c>
      <c r="MB20" s="201">
        <f t="shared" si="21"/>
        <v>8615784.483799167</v>
      </c>
      <c r="MC20" s="200">
        <f t="shared" si="22"/>
        <v>6229288.9122000001</v>
      </c>
      <c r="MD20" s="200">
        <f t="shared" si="22"/>
        <v>7395745.3050716612</v>
      </c>
      <c r="ME20" s="201">
        <f t="shared" si="54"/>
        <v>9113771.621595379</v>
      </c>
      <c r="MF20" s="200">
        <f t="shared" si="55"/>
        <v>1605011.9903999986</v>
      </c>
      <c r="MG20" s="200">
        <f t="shared" si="55"/>
        <v>1551361.5163017232</v>
      </c>
      <c r="MH20" s="200">
        <f t="shared" si="55"/>
        <v>-497987.13779621199</v>
      </c>
      <c r="MI20" s="15"/>
      <c r="MJ20" s="22"/>
      <c r="MK20" s="15"/>
      <c r="ML20" s="15"/>
      <c r="MM20" s="15"/>
      <c r="MN20" s="15"/>
      <c r="MO20" s="15"/>
      <c r="MP20" s="22"/>
      <c r="MQ20" s="15"/>
      <c r="MR20" s="355">
        <f t="shared" si="83"/>
        <v>14</v>
      </c>
      <c r="MS20" s="327" t="s">
        <v>52</v>
      </c>
      <c r="MT20" s="382">
        <f t="shared" si="111"/>
        <v>11239287.514808541</v>
      </c>
      <c r="MU20" s="383">
        <f t="shared" si="112"/>
        <v>0.52303613751155165</v>
      </c>
      <c r="MV20" s="362"/>
      <c r="MW20" s="363">
        <f t="shared" si="113"/>
        <v>11239287.514808541</v>
      </c>
      <c r="MX20" s="383">
        <f t="shared" si="114"/>
        <v>0.52303613751155165</v>
      </c>
      <c r="MY20" s="15"/>
      <c r="MZ20" s="22"/>
      <c r="NA20" s="15"/>
      <c r="NB20" s="355">
        <f t="shared" si="84"/>
        <v>14</v>
      </c>
      <c r="NC20" s="327" t="str">
        <f t="shared" si="58"/>
        <v>Overhead</v>
      </c>
      <c r="ND20" s="382">
        <v>11689158.215298433</v>
      </c>
      <c r="NE20" s="382">
        <f t="shared" si="115"/>
        <v>11239287.514808541</v>
      </c>
      <c r="NF20" s="382">
        <f t="shared" si="75"/>
        <v>-449870.70048989169</v>
      </c>
      <c r="NG20" s="384">
        <f t="shared" si="76"/>
        <v>-3.8486150345806248E-2</v>
      </c>
      <c r="NH20" s="15"/>
      <c r="NI20" s="22"/>
      <c r="NJ20" s="15"/>
    </row>
    <row r="21" spans="1:374" ht="17.25" thickBot="1" x14ac:dyDescent="0.35">
      <c r="A21" s="15"/>
      <c r="B21" s="131">
        <f t="shared" si="77"/>
        <v>16</v>
      </c>
      <c r="C21" s="10" t="s">
        <v>238</v>
      </c>
      <c r="D21" s="10"/>
      <c r="E21" s="249"/>
      <c r="F21" s="407">
        <f>SUM(F17:F20,F14:F16)</f>
        <v>96836161.677461118</v>
      </c>
      <c r="G21" s="408">
        <f t="shared" si="104"/>
        <v>4.7471100714133083</v>
      </c>
      <c r="H21" s="407">
        <f>SUM(H17:H20,H14:H16)</f>
        <v>91888600.413061097</v>
      </c>
      <c r="I21" s="409">
        <f t="shared" si="105"/>
        <v>4.4863171637284101</v>
      </c>
      <c r="J21" s="410">
        <f t="shared" si="59"/>
        <v>-4947561.2644000202</v>
      </c>
      <c r="K21" s="407">
        <f>SUM(K17:K20,K14:K16)</f>
        <v>95773053.324787825</v>
      </c>
      <c r="L21" s="409">
        <f t="shared" si="106"/>
        <v>4.4952991132494731</v>
      </c>
      <c r="M21" s="410">
        <f t="shared" si="60"/>
        <v>3884452.9117267281</v>
      </c>
      <c r="N21" s="407">
        <f>SUM(N17:N20,N14:N16)</f>
        <v>116680789.99107604</v>
      </c>
      <c r="O21" s="409">
        <f t="shared" si="107"/>
        <v>5.4299055556964753</v>
      </c>
      <c r="P21" s="410">
        <f t="shared" si="61"/>
        <v>20907736.666288212</v>
      </c>
      <c r="Q21" s="407">
        <f>N21-F21</f>
        <v>19844628.31361492</v>
      </c>
      <c r="R21" s="411">
        <f t="shared" si="63"/>
        <v>0.14383392717074406</v>
      </c>
      <c r="S21" s="15"/>
      <c r="T21" s="22"/>
      <c r="U21" s="15"/>
      <c r="V21" s="186"/>
      <c r="W21" s="187" t="s">
        <v>29</v>
      </c>
      <c r="X21" s="188"/>
      <c r="Y21" s="189"/>
      <c r="Z21" s="189"/>
      <c r="AA21" s="189"/>
      <c r="AB21" s="190"/>
      <c r="AC21" s="22"/>
      <c r="AD21" s="15"/>
      <c r="AE21" s="412">
        <f t="shared" si="78"/>
        <v>15</v>
      </c>
      <c r="AF21" s="413" t="s">
        <v>192</v>
      </c>
      <c r="AG21" s="414">
        <f>LD27/AG19</f>
        <v>25.904768832214547</v>
      </c>
      <c r="AH21" s="414">
        <f>LF27/AH19</f>
        <v>22.821555217999233</v>
      </c>
      <c r="AI21" s="414">
        <f>LH27/AI19</f>
        <v>42.345188173883109</v>
      </c>
      <c r="AJ21" s="15"/>
      <c r="AK21" s="374"/>
      <c r="AL21" s="15"/>
      <c r="AM21" s="882" t="s">
        <v>239</v>
      </c>
      <c r="AN21" s="882"/>
      <c r="AO21" s="882"/>
      <c r="AP21" s="882"/>
      <c r="AQ21" s="882"/>
      <c r="AR21" s="882"/>
      <c r="AS21" s="882"/>
      <c r="AT21" s="882"/>
      <c r="AU21" s="882"/>
      <c r="AV21" s="882"/>
      <c r="AW21" s="882"/>
      <c r="AX21" s="882"/>
      <c r="AY21" s="882"/>
      <c r="AZ21" s="882"/>
      <c r="BA21" s="882"/>
      <c r="BB21" s="882"/>
      <c r="BC21" s="882"/>
      <c r="BD21" s="882"/>
      <c r="BE21" s="882"/>
      <c r="BF21" s="882"/>
      <c r="BG21" s="882"/>
      <c r="BH21" s="882"/>
      <c r="BI21" s="882"/>
      <c r="BJ21" s="882"/>
      <c r="BK21" s="882"/>
      <c r="BL21" s="882"/>
      <c r="BM21" s="882"/>
      <c r="BN21" s="882"/>
      <c r="BO21" s="882"/>
      <c r="BP21" s="882"/>
      <c r="BQ21" s="882"/>
      <c r="BR21" s="882"/>
      <c r="BS21" s="883"/>
      <c r="BT21" s="883"/>
      <c r="BU21" s="883"/>
      <c r="BV21" s="883"/>
      <c r="BW21" s="883"/>
      <c r="BX21" s="883"/>
      <c r="BY21" s="883"/>
      <c r="BZ21" s="883"/>
      <c r="CA21" s="883"/>
      <c r="CB21" s="882"/>
      <c r="CC21" s="882"/>
      <c r="CD21" s="15"/>
      <c r="CE21" s="22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22"/>
      <c r="CS21" s="15"/>
      <c r="CT21" s="15"/>
      <c r="CU21" s="15"/>
      <c r="CV21" s="15"/>
      <c r="CW21" s="23"/>
      <c r="CX21" s="15"/>
      <c r="CY21" s="15"/>
      <c r="CZ21" s="15"/>
      <c r="DA21" s="15"/>
      <c r="DB21" s="22"/>
      <c r="DC21" s="15"/>
      <c r="DD21" s="15"/>
      <c r="DE21" s="15"/>
      <c r="DF21" s="15"/>
      <c r="DG21" s="23"/>
      <c r="DH21" s="15"/>
      <c r="DI21" s="15"/>
      <c r="DJ21" s="15"/>
      <c r="DK21" s="22"/>
      <c r="DL21" s="15"/>
      <c r="DM21" s="15"/>
      <c r="DN21" s="24"/>
      <c r="DO21" s="16"/>
      <c r="DP21" s="16"/>
      <c r="DQ21" s="16"/>
      <c r="DR21" s="16"/>
      <c r="DS21" s="15"/>
      <c r="DT21" s="15"/>
      <c r="DU21" s="15"/>
      <c r="DV21" s="15"/>
      <c r="DW21" s="15"/>
      <c r="DX21" s="22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319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319"/>
      <c r="FB21" s="15"/>
      <c r="FC21" s="247">
        <f t="shared" si="82"/>
        <v>16</v>
      </c>
      <c r="FD21" s="10" t="s">
        <v>240</v>
      </c>
      <c r="FE21" s="249"/>
      <c r="FF21" s="416"/>
      <c r="FG21" s="416"/>
      <c r="FH21" s="416"/>
      <c r="FI21" s="417"/>
      <c r="FJ21" s="416"/>
      <c r="FK21" s="416"/>
      <c r="FL21" s="416"/>
      <c r="FM21" s="416"/>
      <c r="FN21" s="416"/>
      <c r="FO21" s="23"/>
      <c r="FP21" s="319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22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22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22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22"/>
      <c r="HQ21" s="15"/>
      <c r="HR21" s="15"/>
      <c r="HS21" s="247">
        <v>16</v>
      </c>
      <c r="HT21" s="231">
        <v>16</v>
      </c>
      <c r="HU21" s="231">
        <v>10</v>
      </c>
      <c r="HV21" s="231">
        <v>10</v>
      </c>
      <c r="HW21" s="258">
        <v>165008366</v>
      </c>
      <c r="HX21" s="258">
        <v>162810321</v>
      </c>
      <c r="HY21" s="252">
        <f t="shared" si="5"/>
        <v>1</v>
      </c>
      <c r="HZ21" s="252">
        <f t="shared" si="6"/>
        <v>0.98667919055691999</v>
      </c>
      <c r="IA21" s="254">
        <v>0</v>
      </c>
      <c r="IB21" s="254">
        <v>0.1</v>
      </c>
      <c r="IC21" s="254">
        <v>0.9</v>
      </c>
      <c r="ID21" s="15"/>
      <c r="IE21" s="22"/>
      <c r="IF21" s="15"/>
      <c r="IG21" s="276">
        <v>16</v>
      </c>
      <c r="IH21" s="277">
        <v>16</v>
      </c>
      <c r="II21" s="251">
        <f t="shared" si="7"/>
        <v>0.98667919055691999</v>
      </c>
      <c r="IJ21" s="256">
        <v>41813.609999999993</v>
      </c>
      <c r="IK21" s="253">
        <f t="shared" si="30"/>
        <v>41256.618869062731</v>
      </c>
      <c r="IL21" s="256">
        <v>18277227.399999999</v>
      </c>
      <c r="IM21" s="253">
        <v>18078029</v>
      </c>
      <c r="IN21" s="256">
        <v>8498215.0416000001</v>
      </c>
      <c r="IO21" s="253">
        <v>8110539</v>
      </c>
      <c r="IP21" s="256">
        <f t="shared" si="31"/>
        <v>8540028.6515999995</v>
      </c>
      <c r="IQ21" s="256">
        <f t="shared" si="31"/>
        <v>8151795.6188690625</v>
      </c>
      <c r="IR21" s="223"/>
      <c r="IS21" s="224"/>
      <c r="IT21" s="223"/>
      <c r="IU21" s="276">
        <v>16</v>
      </c>
      <c r="IV21" s="277">
        <v>16</v>
      </c>
      <c r="IW21" s="278">
        <f t="shared" si="8"/>
        <v>1</v>
      </c>
      <c r="IX21" s="279">
        <f t="shared" si="8"/>
        <v>0.98667919055691999</v>
      </c>
      <c r="IY21" s="256">
        <v>3323110.7293486688</v>
      </c>
      <c r="IZ21" s="253">
        <f t="shared" si="69"/>
        <v>3278844.2045647604</v>
      </c>
      <c r="JA21" s="256">
        <v>65496.453000000001</v>
      </c>
      <c r="JB21" s="253">
        <f t="shared" si="32"/>
        <v>64623.987230389357</v>
      </c>
      <c r="JC21" s="256">
        <v>1937051.7956513311</v>
      </c>
      <c r="JD21" s="253">
        <f t="shared" si="33"/>
        <v>1937051.7956513311</v>
      </c>
      <c r="JE21" s="256">
        <v>1422568.75</v>
      </c>
      <c r="JF21" s="253">
        <v>1505676.0499999998</v>
      </c>
      <c r="JG21" s="256">
        <v>121468.33999999995</v>
      </c>
      <c r="JH21" s="253">
        <f t="shared" si="34"/>
        <v>119850.2833894927</v>
      </c>
      <c r="JI21" s="256">
        <v>25780.349999999995</v>
      </c>
      <c r="JJ21" s="253">
        <f t="shared" si="35"/>
        <v>25436.934870274086</v>
      </c>
      <c r="JK21" s="256">
        <v>632756.49780000001</v>
      </c>
      <c r="JL21" s="253">
        <f t="shared" si="36"/>
        <v>624327.66906893556</v>
      </c>
      <c r="JM21" s="256">
        <v>709259.58790000004</v>
      </c>
      <c r="JN21" s="253">
        <f t="shared" si="37"/>
        <v>699811.67608390667</v>
      </c>
      <c r="JO21" s="256">
        <f t="shared" si="38"/>
        <v>8237492.5036999993</v>
      </c>
      <c r="JP21" s="256">
        <f t="shared" si="38"/>
        <v>8255622.6008590898</v>
      </c>
      <c r="JQ21" s="280">
        <f t="shared" si="9"/>
        <v>5.0706997874287643</v>
      </c>
      <c r="JR21" s="15"/>
      <c r="JS21" s="22"/>
      <c r="JT21" s="15"/>
      <c r="JU21" s="247">
        <v>16</v>
      </c>
      <c r="JV21" s="231">
        <v>16</v>
      </c>
      <c r="JW21" s="15">
        <f t="shared" si="10"/>
        <v>10</v>
      </c>
      <c r="JX21" s="16">
        <f>JW21</f>
        <v>10</v>
      </c>
      <c r="JY21" s="281">
        <f t="shared" si="11"/>
        <v>162810321</v>
      </c>
      <c r="JZ21" s="281">
        <f t="shared" si="12"/>
        <v>164211768.72555625</v>
      </c>
      <c r="KA21" s="282">
        <f t="shared" si="40"/>
        <v>1</v>
      </c>
      <c r="KB21" s="282">
        <f t="shared" si="41"/>
        <v>1.008607855552083</v>
      </c>
      <c r="KC21" s="282">
        <f t="shared" si="42"/>
        <v>1.2336387422621058</v>
      </c>
      <c r="KD21" s="231" t="s">
        <v>254</v>
      </c>
      <c r="KE21" s="231"/>
      <c r="KF21" s="232"/>
      <c r="KG21" s="231"/>
      <c r="KH21" s="247">
        <v>16</v>
      </c>
      <c r="KI21" s="231">
        <v>16</v>
      </c>
      <c r="KJ21" s="346" t="str">
        <f t="shared" si="13"/>
        <v>Q3</v>
      </c>
      <c r="KK21" s="284">
        <f t="shared" si="14"/>
        <v>1.2336387422621058</v>
      </c>
      <c r="KL21" s="270">
        <f t="shared" si="43"/>
        <v>41256.618869062731</v>
      </c>
      <c r="KM21" s="270">
        <f t="shared" si="44"/>
        <v>50895.763411617612</v>
      </c>
      <c r="KN21" s="270">
        <f t="shared" si="15"/>
        <v>18078029</v>
      </c>
      <c r="KO21" s="270">
        <f t="shared" si="16"/>
        <v>18380692.626662746</v>
      </c>
      <c r="KP21" s="270">
        <f t="shared" si="17"/>
        <v>8110539</v>
      </c>
      <c r="KQ21" s="270">
        <f t="shared" si="18"/>
        <v>7740957.7657498904</v>
      </c>
      <c r="KR21" s="270">
        <v>0</v>
      </c>
      <c r="KS21" s="270">
        <f t="shared" si="45"/>
        <v>368547.96951818274</v>
      </c>
      <c r="KT21" s="270">
        <f t="shared" si="19"/>
        <v>8151795.6188690625</v>
      </c>
      <c r="KU21" s="270">
        <f t="shared" si="19"/>
        <v>7791853.5291615082</v>
      </c>
      <c r="KV21" s="235"/>
      <c r="KW21" s="232"/>
      <c r="KX21" s="231"/>
      <c r="KY21" s="285">
        <f t="shared" si="70"/>
        <v>16</v>
      </c>
      <c r="KZ21" s="286">
        <v>15</v>
      </c>
      <c r="LA21" s="287">
        <f t="shared" si="71"/>
        <v>1</v>
      </c>
      <c r="LB21" s="287">
        <f t="shared" si="71"/>
        <v>1.008607855552083</v>
      </c>
      <c r="LC21" s="288">
        <v>97.871738014620576</v>
      </c>
      <c r="LD21" s="201">
        <f t="shared" si="72"/>
        <v>4014877.0315900599</v>
      </c>
      <c r="LE21" s="288">
        <v>97.871738014620576</v>
      </c>
      <c r="LF21" s="201">
        <f t="shared" si="46"/>
        <v>202222.24369979042</v>
      </c>
      <c r="LG21" s="288">
        <v>97.871738014620576</v>
      </c>
      <c r="LH21" s="201">
        <f t="shared" si="47"/>
        <v>1798152.7115731849</v>
      </c>
      <c r="LI21" s="288">
        <v>113.283800212451</v>
      </c>
      <c r="LJ21" s="201">
        <f t="shared" si="48"/>
        <v>1745117.7538073431</v>
      </c>
      <c r="LK21" s="288">
        <v>114.530871148214</v>
      </c>
      <c r="LL21" s="201">
        <f t="shared" si="49"/>
        <v>140211.99599270363</v>
      </c>
      <c r="LM21" s="288">
        <v>133.31173389491801</v>
      </c>
      <c r="LN21" s="201">
        <f t="shared" si="50"/>
        <v>68719.055103023245</v>
      </c>
      <c r="LO21" s="288">
        <v>103.218284594742</v>
      </c>
      <c r="LP21" s="201">
        <f t="shared" si="51"/>
        <v>390804.93518407788</v>
      </c>
      <c r="LQ21" s="288">
        <v>109.79963570127499</v>
      </c>
      <c r="LR21" s="289">
        <f t="shared" si="52"/>
        <v>753665.89464519604</v>
      </c>
      <c r="LS21" s="290">
        <f t="shared" si="53"/>
        <v>7395745.3050716612</v>
      </c>
      <c r="LT21" s="290">
        <f t="shared" si="73"/>
        <v>9113771.621595379</v>
      </c>
      <c r="LU21" s="23"/>
      <c r="LV21" s="244"/>
      <c r="LW21" s="15"/>
      <c r="LX21" s="247">
        <v>16</v>
      </c>
      <c r="LY21" s="291">
        <v>16</v>
      </c>
      <c r="LZ21" s="256">
        <f t="shared" si="20"/>
        <v>8540028.6515999995</v>
      </c>
      <c r="MA21" s="256">
        <f t="shared" si="20"/>
        <v>8151795.6188690625</v>
      </c>
      <c r="MB21" s="253">
        <f t="shared" si="21"/>
        <v>7791853.5291615082</v>
      </c>
      <c r="MC21" s="256">
        <f t="shared" si="22"/>
        <v>8237492.5036999993</v>
      </c>
      <c r="MD21" s="256">
        <f t="shared" si="22"/>
        <v>8255622.6008590898</v>
      </c>
      <c r="ME21" s="253">
        <f t="shared" si="54"/>
        <v>10184455.881914422</v>
      </c>
      <c r="MF21" s="256">
        <f t="shared" si="55"/>
        <v>302536.14790000021</v>
      </c>
      <c r="MG21" s="256">
        <f t="shared" si="55"/>
        <v>-103826.98199002724</v>
      </c>
      <c r="MH21" s="256">
        <f t="shared" si="55"/>
        <v>-2392602.3527529137</v>
      </c>
      <c r="MI21" s="15"/>
      <c r="MJ21" s="22"/>
      <c r="MK21" s="15"/>
      <c r="ML21" s="15"/>
      <c r="MM21" s="15"/>
      <c r="MN21" s="15"/>
      <c r="MO21" s="15"/>
      <c r="MP21" s="22"/>
      <c r="MQ21" s="15"/>
      <c r="MR21" s="193">
        <f t="shared" si="83"/>
        <v>15</v>
      </c>
      <c r="MS21" s="195" t="s">
        <v>58</v>
      </c>
      <c r="MT21" s="405">
        <f t="shared" si="111"/>
        <v>116680789.99107604</v>
      </c>
      <c r="MU21" s="418">
        <f t="shared" si="112"/>
        <v>5.4299055556964753</v>
      </c>
      <c r="MV21" s="195"/>
      <c r="MW21" s="419">
        <f>SUM(MW14:MW20)</f>
        <v>116680789.99107602</v>
      </c>
      <c r="MX21" s="418">
        <f t="shared" si="114"/>
        <v>5.4299055556964744</v>
      </c>
      <c r="MY21" s="15"/>
      <c r="MZ21" s="22"/>
      <c r="NA21" s="15"/>
      <c r="NB21" s="193">
        <f t="shared" si="84"/>
        <v>15</v>
      </c>
      <c r="NC21" s="195" t="str">
        <f t="shared" si="58"/>
        <v>Total Operating Expenses</v>
      </c>
      <c r="ND21" s="405">
        <v>102807155.89495605</v>
      </c>
      <c r="NE21" s="420">
        <f t="shared" si="115"/>
        <v>116680789.99107604</v>
      </c>
      <c r="NF21" s="420">
        <f t="shared" si="75"/>
        <v>13873634.096119985</v>
      </c>
      <c r="NG21" s="376">
        <f t="shared" si="76"/>
        <v>0.13494813639524733</v>
      </c>
      <c r="NH21" s="15"/>
      <c r="NI21" s="22"/>
      <c r="NJ21" s="15"/>
    </row>
    <row r="22" spans="1:374" x14ac:dyDescent="0.3">
      <c r="A22" s="17"/>
      <c r="B22" s="177">
        <f t="shared" si="77"/>
        <v>17</v>
      </c>
      <c r="C22" s="195" t="s">
        <v>236</v>
      </c>
      <c r="D22" s="195"/>
      <c r="E22" s="196"/>
      <c r="F22" s="419">
        <f>F12-F21</f>
        <v>13569776.854138836</v>
      </c>
      <c r="G22" s="421">
        <f t="shared" si="104"/>
        <v>0.66521868747413349</v>
      </c>
      <c r="H22" s="419">
        <f>H12-H21</f>
        <v>13405657.603338882</v>
      </c>
      <c r="I22" s="422">
        <f t="shared" si="105"/>
        <v>0.65451026053909589</v>
      </c>
      <c r="J22" s="406">
        <f t="shared" si="59"/>
        <v>-164119.25079995394</v>
      </c>
      <c r="K22" s="419">
        <f>K12-K21</f>
        <v>9818326.7742802054</v>
      </c>
      <c r="L22" s="422">
        <f t="shared" si="106"/>
        <v>0.46084273300068301</v>
      </c>
      <c r="M22" s="406">
        <f t="shared" si="60"/>
        <v>-3587330.829058677</v>
      </c>
      <c r="N22" s="419">
        <f>N12-N21</f>
        <v>-9978397.5599061698</v>
      </c>
      <c r="O22" s="422">
        <f t="shared" si="107"/>
        <v>-0.46435884048802356</v>
      </c>
      <c r="P22" s="406">
        <f t="shared" si="61"/>
        <v>-19796724.334186375</v>
      </c>
      <c r="Q22" s="419">
        <f t="shared" si="62"/>
        <v>-23548174.414045006</v>
      </c>
      <c r="R22" s="423">
        <f t="shared" si="63"/>
        <v>-1.6980544131302382</v>
      </c>
      <c r="S22" s="15"/>
      <c r="T22" s="22"/>
      <c r="U22" s="15"/>
      <c r="V22" s="424">
        <v>11</v>
      </c>
      <c r="W22" s="425" t="s">
        <v>241</v>
      </c>
      <c r="X22" s="256">
        <f>X18-X7</f>
        <v>-4780211.4298773333</v>
      </c>
      <c r="Y22" s="256">
        <f>Y18-Y7</f>
        <v>-8637051.9036286324</v>
      </c>
      <c r="Z22" s="256">
        <f>Z18-Z7</f>
        <v>-14953684.170539109</v>
      </c>
      <c r="AA22" s="256">
        <f>AA18-AA7</f>
        <v>-28370947.504045077</v>
      </c>
      <c r="AB22" s="256"/>
      <c r="AC22" s="22"/>
      <c r="AD22" s="15"/>
      <c r="AE22" s="15"/>
      <c r="AF22" s="15"/>
      <c r="AG22" s="15"/>
      <c r="AH22" s="15"/>
      <c r="AI22" s="15"/>
      <c r="AJ22" s="15"/>
      <c r="AK22" s="374"/>
      <c r="AL22" s="15"/>
      <c r="AM22" s="247">
        <v>18</v>
      </c>
      <c r="AN22" s="16"/>
      <c r="AO22" s="191" t="s">
        <v>242</v>
      </c>
      <c r="AP22" s="15"/>
      <c r="AQ22" s="426"/>
      <c r="AR22" s="427"/>
      <c r="AS22" s="260">
        <v>1025480397</v>
      </c>
      <c r="AT22" s="262"/>
      <c r="AU22" s="427"/>
      <c r="AV22" s="260">
        <v>1079178438.6666701</v>
      </c>
      <c r="AW22" s="262"/>
      <c r="AX22" s="261"/>
      <c r="AY22" s="427"/>
      <c r="AZ22" s="260">
        <v>1290136807.9999998</v>
      </c>
      <c r="BA22" s="262"/>
      <c r="BB22" s="261"/>
      <c r="BC22" s="427"/>
      <c r="BD22" s="260">
        <v>1470610844</v>
      </c>
      <c r="BE22" s="262"/>
      <c r="BF22" s="261"/>
      <c r="BG22" s="427"/>
      <c r="BH22" s="260">
        <v>1519641411.6666667</v>
      </c>
      <c r="BI22" s="262"/>
      <c r="BJ22" s="261"/>
      <c r="BK22" s="427"/>
      <c r="BL22" s="260">
        <v>1682130877</v>
      </c>
      <c r="BM22" s="262"/>
      <c r="BN22" s="261"/>
      <c r="BO22" s="427"/>
      <c r="BP22" s="260">
        <v>1854790824</v>
      </c>
      <c r="BQ22" s="262"/>
      <c r="BR22" s="261"/>
      <c r="BS22" s="884">
        <v>1962055288</v>
      </c>
      <c r="BT22" s="884"/>
      <c r="BU22" s="884"/>
      <c r="BV22" s="428"/>
      <c r="BW22" s="15"/>
      <c r="BX22" s="15"/>
      <c r="BY22" s="429">
        <f>F24</f>
        <v>2039897121</v>
      </c>
      <c r="BZ22" s="263"/>
      <c r="CA22" s="265"/>
      <c r="CB22" s="430">
        <f>BY22/AS22-1</f>
        <v>0.98921122916404225</v>
      </c>
      <c r="CC22" s="265">
        <f>(CB22+1)^(1/15)-1</f>
        <v>4.6916537504634537E-2</v>
      </c>
      <c r="CD22" s="15"/>
      <c r="CE22" s="22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22"/>
      <c r="CS22" s="15"/>
      <c r="CT22" s="15"/>
      <c r="CU22" s="15"/>
      <c r="CV22" s="15"/>
      <c r="CW22" s="23"/>
      <c r="CX22" s="15"/>
      <c r="CY22" s="15"/>
      <c r="CZ22" s="15"/>
      <c r="DA22" s="15"/>
      <c r="DB22" s="22"/>
      <c r="DC22" s="15"/>
      <c r="DD22" s="15"/>
      <c r="DE22" s="15"/>
      <c r="DF22" s="15"/>
      <c r="DG22" s="23"/>
      <c r="DH22" s="15"/>
      <c r="DI22" s="15"/>
      <c r="DJ22" s="15"/>
      <c r="DK22" s="22"/>
      <c r="DL22" s="15"/>
      <c r="DM22" s="15"/>
      <c r="DN22" s="24"/>
      <c r="DO22" s="16"/>
      <c r="DP22" s="16"/>
      <c r="DQ22" s="16"/>
      <c r="DR22" s="16"/>
      <c r="DS22" s="15"/>
      <c r="DT22" s="15"/>
      <c r="DU22" s="15"/>
      <c r="DV22" s="15"/>
      <c r="DW22" s="15"/>
      <c r="DX22" s="22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26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26"/>
      <c r="FB22" s="15"/>
      <c r="FC22" s="247">
        <f>FC21+1</f>
        <v>17</v>
      </c>
      <c r="FD22" s="17"/>
      <c r="FE22" s="196" t="s">
        <v>243</v>
      </c>
      <c r="FF22" s="200">
        <v>10760.16</v>
      </c>
      <c r="FG22" s="200">
        <v>4592.0767999999998</v>
      </c>
      <c r="FH22" s="200">
        <v>37840</v>
      </c>
      <c r="FI22" s="201">
        <f>FF22+FH22+FG22</f>
        <v>53192.236800000006</v>
      </c>
      <c r="FJ22" s="200">
        <v>0</v>
      </c>
      <c r="FK22" s="200">
        <v>0</v>
      </c>
      <c r="FL22" s="200">
        <v>0</v>
      </c>
      <c r="FM22" s="200">
        <v>0</v>
      </c>
      <c r="FN22" s="200">
        <v>0</v>
      </c>
      <c r="FO22" s="23"/>
      <c r="FP22" s="319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22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22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22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22"/>
      <c r="HQ22" s="15"/>
      <c r="HR22" s="15"/>
      <c r="HS22" s="193">
        <v>17</v>
      </c>
      <c r="HT22" s="216">
        <v>17</v>
      </c>
      <c r="HU22" s="216">
        <v>10</v>
      </c>
      <c r="HV22" s="216">
        <v>9</v>
      </c>
      <c r="HW22" s="217">
        <v>181354690</v>
      </c>
      <c r="HX22" s="217">
        <v>160771398</v>
      </c>
      <c r="HY22" s="219">
        <f t="shared" si="5"/>
        <v>0.9</v>
      </c>
      <c r="HZ22" s="219">
        <f t="shared" si="6"/>
        <v>0.88650256577318187</v>
      </c>
      <c r="IA22" s="220">
        <v>0</v>
      </c>
      <c r="IB22" s="220">
        <v>0.1111111111111111</v>
      </c>
      <c r="IC22" s="220">
        <v>0.88888888888888884</v>
      </c>
      <c r="ID22" s="15"/>
      <c r="IE22" s="22"/>
      <c r="IF22" s="15"/>
      <c r="IG22" s="225">
        <v>17</v>
      </c>
      <c r="IH22" s="226">
        <v>17</v>
      </c>
      <c r="II22" s="222">
        <f t="shared" si="7"/>
        <v>0.88650256577318187</v>
      </c>
      <c r="IJ22" s="200">
        <v>34767.32</v>
      </c>
      <c r="IK22" s="201">
        <f t="shared" si="30"/>
        <v>30821.31838505726</v>
      </c>
      <c r="IL22" s="200">
        <v>20387910</v>
      </c>
      <c r="IM22" s="201">
        <v>18050752</v>
      </c>
      <c r="IN22" s="200">
        <v>9596945.729700001</v>
      </c>
      <c r="IO22" s="201">
        <v>8150863</v>
      </c>
      <c r="IP22" s="200">
        <f t="shared" si="31"/>
        <v>9631713.0497000013</v>
      </c>
      <c r="IQ22" s="200">
        <f t="shared" si="31"/>
        <v>8181684.3183850572</v>
      </c>
      <c r="IR22" s="223"/>
      <c r="IS22" s="224"/>
      <c r="IT22" s="223"/>
      <c r="IU22" s="225">
        <v>17</v>
      </c>
      <c r="IV22" s="226">
        <v>17</v>
      </c>
      <c r="IW22" s="227">
        <f t="shared" si="8"/>
        <v>0.9</v>
      </c>
      <c r="IX22" s="228">
        <f t="shared" si="8"/>
        <v>0.88650256577318187</v>
      </c>
      <c r="IY22" s="200">
        <v>3524618.1201065383</v>
      </c>
      <c r="IZ22" s="201">
        <f t="shared" si="69"/>
        <v>3124583.0068450952</v>
      </c>
      <c r="JA22" s="200">
        <v>104675.85</v>
      </c>
      <c r="JB22" s="201">
        <f t="shared" si="32"/>
        <v>92795.409599488732</v>
      </c>
      <c r="JC22" s="200">
        <v>1570062.051893461</v>
      </c>
      <c r="JD22" s="201">
        <f t="shared" si="33"/>
        <v>1413055.8467041149</v>
      </c>
      <c r="JE22" s="200">
        <v>1800028.4500000002</v>
      </c>
      <c r="JF22" s="201">
        <v>1503636.15</v>
      </c>
      <c r="JG22" s="200">
        <v>85103.112200000003</v>
      </c>
      <c r="JH22" s="201">
        <f t="shared" si="34"/>
        <v>75444.127320582978</v>
      </c>
      <c r="JI22" s="200">
        <v>53344.067600000002</v>
      </c>
      <c r="JJ22" s="201">
        <f t="shared" si="35"/>
        <v>47289.652796178059</v>
      </c>
      <c r="JK22" s="200">
        <v>419125.8</v>
      </c>
      <c r="JL22" s="201">
        <f t="shared" si="36"/>
        <v>371556.09708173748</v>
      </c>
      <c r="JM22" s="200">
        <v>933332.77504999994</v>
      </c>
      <c r="JN22" s="201">
        <f t="shared" si="37"/>
        <v>827401.8998020289</v>
      </c>
      <c r="JO22" s="200">
        <f t="shared" si="38"/>
        <v>8490290.2268500011</v>
      </c>
      <c r="JP22" s="200">
        <f t="shared" si="38"/>
        <v>7455762.1901492272</v>
      </c>
      <c r="JQ22" s="229">
        <f t="shared" si="9"/>
        <v>4.6374929140998242</v>
      </c>
      <c r="JR22" s="15"/>
      <c r="JS22" s="22"/>
      <c r="JT22" s="15"/>
      <c r="JU22" s="193">
        <v>17</v>
      </c>
      <c r="JV22" s="216">
        <v>17</v>
      </c>
      <c r="JW22" s="17">
        <f t="shared" si="10"/>
        <v>9</v>
      </c>
      <c r="JX22" s="194">
        <f t="shared" ref="JX22:JX25" si="120">JW22</f>
        <v>9</v>
      </c>
      <c r="JY22" s="199">
        <f t="shared" si="11"/>
        <v>160771398</v>
      </c>
      <c r="JZ22" s="199">
        <f t="shared" si="12"/>
        <v>162155294.97089043</v>
      </c>
      <c r="KA22" s="230">
        <f t="shared" si="40"/>
        <v>1</v>
      </c>
      <c r="KB22" s="230">
        <f t="shared" si="41"/>
        <v>1.008607855552083</v>
      </c>
      <c r="KC22" s="230">
        <f t="shared" si="42"/>
        <v>1.2318582405553635</v>
      </c>
      <c r="KD22" s="216" t="s">
        <v>254</v>
      </c>
      <c r="KE22" s="231"/>
      <c r="KF22" s="232"/>
      <c r="KG22" s="231"/>
      <c r="KH22" s="193">
        <v>17</v>
      </c>
      <c r="KI22" s="216">
        <v>17</v>
      </c>
      <c r="KJ22" s="233" t="str">
        <f t="shared" si="13"/>
        <v>Q3</v>
      </c>
      <c r="KK22" s="234">
        <f t="shared" si="14"/>
        <v>1.2318582405553635</v>
      </c>
      <c r="KL22" s="200">
        <f t="shared" si="43"/>
        <v>30821.31838505726</v>
      </c>
      <c r="KM22" s="200">
        <f t="shared" si="44"/>
        <v>37967.495037413319</v>
      </c>
      <c r="KN22" s="200">
        <f t="shared" si="15"/>
        <v>18050752</v>
      </c>
      <c r="KO22" s="200">
        <f t="shared" si="16"/>
        <v>18150505.641450468</v>
      </c>
      <c r="KP22" s="200">
        <f t="shared" si="17"/>
        <v>8150863</v>
      </c>
      <c r="KQ22" s="200">
        <f t="shared" si="18"/>
        <v>7644015.4052553372</v>
      </c>
      <c r="KR22" s="200">
        <v>0</v>
      </c>
      <c r="KS22" s="200">
        <f t="shared" si="45"/>
        <v>363932.5315837909</v>
      </c>
      <c r="KT22" s="200">
        <f t="shared" si="19"/>
        <v>8181684.3183850572</v>
      </c>
      <c r="KU22" s="200">
        <f t="shared" si="19"/>
        <v>7681982.9002927504</v>
      </c>
      <c r="KV22" s="235"/>
      <c r="KW22" s="232"/>
      <c r="KX22" s="231"/>
      <c r="KY22" s="276">
        <f t="shared" si="70"/>
        <v>17</v>
      </c>
      <c r="KZ22" s="277">
        <v>16</v>
      </c>
      <c r="LA22" s="321">
        <f t="shared" si="71"/>
        <v>1</v>
      </c>
      <c r="LB22" s="321">
        <f t="shared" si="71"/>
        <v>1.008607855552083</v>
      </c>
      <c r="LC22" s="322">
        <v>97.871738014620576</v>
      </c>
      <c r="LD22" s="253">
        <f t="shared" si="72"/>
        <v>4303842.3050208902</v>
      </c>
      <c r="LE22" s="322">
        <v>97.871738014620576</v>
      </c>
      <c r="LF22" s="253">
        <f t="shared" si="46"/>
        <v>84826.064554719866</v>
      </c>
      <c r="LG22" s="322">
        <v>97.871738014620576</v>
      </c>
      <c r="LH22" s="253">
        <f t="shared" si="47"/>
        <v>2520893.2534939265</v>
      </c>
      <c r="LI22" s="322">
        <v>113.283800212451</v>
      </c>
      <c r="LJ22" s="253">
        <f t="shared" si="48"/>
        <v>1686094.6555467544</v>
      </c>
      <c r="LK22" s="322">
        <v>114.530871148214</v>
      </c>
      <c r="LL22" s="253">
        <f t="shared" si="49"/>
        <v>132560.62037475692</v>
      </c>
      <c r="LM22" s="322">
        <v>133.31173389491801</v>
      </c>
      <c r="LN22" s="253">
        <f t="shared" si="50"/>
        <v>29733.528313989769</v>
      </c>
      <c r="LO22" s="322">
        <v>103.218284594742</v>
      </c>
      <c r="LP22" s="253">
        <f t="shared" si="51"/>
        <v>658730.7792203282</v>
      </c>
      <c r="LQ22" s="322">
        <v>109.79963570127499</v>
      </c>
      <c r="LR22" s="253">
        <f t="shared" si="52"/>
        <v>767774.67538905563</v>
      </c>
      <c r="LS22" s="256">
        <f t="shared" si="53"/>
        <v>8255622.6008590898</v>
      </c>
      <c r="LT22" s="256">
        <f t="shared" si="73"/>
        <v>10184455.881914422</v>
      </c>
      <c r="LU22" s="23"/>
      <c r="LV22" s="244"/>
      <c r="LW22" s="15"/>
      <c r="LX22" s="193">
        <v>17</v>
      </c>
      <c r="LY22" s="245">
        <v>17</v>
      </c>
      <c r="LZ22" s="200">
        <f t="shared" si="20"/>
        <v>9631713.0497000013</v>
      </c>
      <c r="MA22" s="200">
        <f t="shared" si="20"/>
        <v>8181684.3183850572</v>
      </c>
      <c r="MB22" s="201">
        <f t="shared" si="21"/>
        <v>7681982.9002927504</v>
      </c>
      <c r="MC22" s="200">
        <f t="shared" si="22"/>
        <v>8490290.2268500011</v>
      </c>
      <c r="MD22" s="200">
        <f t="shared" si="22"/>
        <v>7455762.1901492272</v>
      </c>
      <c r="ME22" s="201">
        <f t="shared" si="54"/>
        <v>9184442.0935564302</v>
      </c>
      <c r="MF22" s="200">
        <f t="shared" si="55"/>
        <v>1141422.8228500001</v>
      </c>
      <c r="MG22" s="200">
        <f t="shared" si="55"/>
        <v>725922.12823582999</v>
      </c>
      <c r="MH22" s="200">
        <f t="shared" si="55"/>
        <v>-1502459.1932636797</v>
      </c>
      <c r="MI22" s="15"/>
      <c r="MJ22" s="22"/>
      <c r="MK22" s="15"/>
      <c r="ML22" s="15"/>
      <c r="MM22" s="15"/>
      <c r="MN22" s="15"/>
      <c r="MO22" s="15"/>
      <c r="MP22" s="22"/>
      <c r="MQ22" s="15"/>
      <c r="MR22" s="247">
        <f t="shared" si="83"/>
        <v>16</v>
      </c>
      <c r="MS22" s="16"/>
      <c r="MT22" s="256"/>
      <c r="MU22" s="325"/>
      <c r="MV22" s="15"/>
      <c r="MW22" s="250"/>
      <c r="MX22" s="325"/>
      <c r="MY22" s="15"/>
      <c r="MZ22" s="22"/>
      <c r="NA22" s="15"/>
      <c r="NB22" s="247">
        <f t="shared" si="84"/>
        <v>16</v>
      </c>
      <c r="NC22" s="16"/>
      <c r="ND22" s="256"/>
      <c r="NE22" s="256"/>
      <c r="NF22" s="256"/>
      <c r="NG22" s="265"/>
      <c r="NH22" s="15"/>
      <c r="NI22" s="22"/>
      <c r="NJ22" s="15"/>
    </row>
    <row r="23" spans="1:374" ht="17.25" thickBot="1" x14ac:dyDescent="0.35">
      <c r="A23" s="15"/>
      <c r="B23" s="431" t="s">
        <v>244</v>
      </c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15"/>
      <c r="T23" s="22"/>
      <c r="U23" s="15"/>
      <c r="V23" s="432">
        <v>12</v>
      </c>
      <c r="W23" s="433" t="s">
        <v>245</v>
      </c>
      <c r="X23" s="434">
        <f>X19/X8-1</f>
        <v>-5.6525043953503058</v>
      </c>
      <c r="Y23" s="434">
        <f>Y19/Y8-1</f>
        <v>-2.1760029379912385</v>
      </c>
      <c r="Z23" s="434">
        <f>Z19/Z8-1</f>
        <v>-1.6453693866990402</v>
      </c>
      <c r="AA23" s="434">
        <f>AA19/AA8-1</f>
        <v>-2.0354390501712851</v>
      </c>
      <c r="AB23" s="254"/>
      <c r="AC23" s="22"/>
      <c r="AD23" s="15"/>
      <c r="AE23" s="15"/>
      <c r="AF23" s="15"/>
      <c r="AG23" s="15"/>
      <c r="AH23" s="15"/>
      <c r="AI23" s="15"/>
      <c r="AJ23" s="15"/>
      <c r="AK23" s="374"/>
      <c r="AL23" s="15"/>
      <c r="AM23" s="377">
        <v>19</v>
      </c>
      <c r="AN23" s="435"/>
      <c r="AO23" s="436" t="s">
        <v>246</v>
      </c>
      <c r="AP23" s="437"/>
      <c r="AQ23" s="437"/>
      <c r="AR23" s="438"/>
      <c r="AS23" s="439">
        <v>158</v>
      </c>
      <c r="AT23" s="440"/>
      <c r="AU23" s="438"/>
      <c r="AV23" s="439">
        <v>165</v>
      </c>
      <c r="AW23" s="440"/>
      <c r="AX23" s="441"/>
      <c r="AY23" s="438"/>
      <c r="AZ23" s="439">
        <v>184</v>
      </c>
      <c r="BA23" s="440"/>
      <c r="BB23" s="441"/>
      <c r="BC23" s="438"/>
      <c r="BD23" s="439">
        <v>190</v>
      </c>
      <c r="BE23" s="440"/>
      <c r="BF23" s="441"/>
      <c r="BG23" s="438"/>
      <c r="BH23" s="439">
        <v>191</v>
      </c>
      <c r="BI23" s="440"/>
      <c r="BJ23" s="441"/>
      <c r="BK23" s="438"/>
      <c r="BL23" s="439">
        <v>195</v>
      </c>
      <c r="BM23" s="440"/>
      <c r="BN23" s="441"/>
      <c r="BO23" s="438"/>
      <c r="BP23" s="439">
        <v>189</v>
      </c>
      <c r="BQ23" s="440"/>
      <c r="BR23" s="441"/>
      <c r="BS23" s="885">
        <v>179</v>
      </c>
      <c r="BT23" s="885"/>
      <c r="BU23" s="885"/>
      <c r="BV23" s="442"/>
      <c r="BW23" s="437"/>
      <c r="BX23" s="437"/>
      <c r="BY23" s="443">
        <f>F25</f>
        <v>201</v>
      </c>
      <c r="BZ23" s="444"/>
      <c r="CA23" s="445"/>
      <c r="CB23" s="446">
        <f>BY23/AS23-1</f>
        <v>0.27215189873417711</v>
      </c>
      <c r="CC23" s="445">
        <f>(CB23+1)^(1/15)-1</f>
        <v>1.6176774836214047E-2</v>
      </c>
      <c r="CD23" s="15"/>
      <c r="CE23" s="22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22"/>
      <c r="CS23" s="15"/>
      <c r="CT23" s="15"/>
      <c r="CU23" s="15"/>
      <c r="CV23" s="15"/>
      <c r="CW23" s="23"/>
      <c r="CX23" s="15"/>
      <c r="CY23" s="15"/>
      <c r="CZ23" s="15"/>
      <c r="DA23" s="15"/>
      <c r="DB23" s="22"/>
      <c r="DC23" s="15"/>
      <c r="DD23" s="15"/>
      <c r="DE23" s="15"/>
      <c r="DF23" s="15"/>
      <c r="DG23" s="23"/>
      <c r="DH23" s="15"/>
      <c r="DI23" s="15"/>
      <c r="DJ23" s="15"/>
      <c r="DK23" s="22"/>
      <c r="DL23" s="15"/>
      <c r="DM23" s="15"/>
      <c r="DN23" s="24"/>
      <c r="DO23" s="16"/>
      <c r="DP23" s="16"/>
      <c r="DQ23" s="16"/>
      <c r="DR23" s="16"/>
      <c r="DS23" s="15"/>
      <c r="DT23" s="15"/>
      <c r="DU23" s="15"/>
      <c r="DV23" s="15"/>
      <c r="DW23" s="15"/>
      <c r="DX23" s="22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447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447"/>
      <c r="FB23" s="15"/>
      <c r="FC23" s="247">
        <f t="shared" si="82"/>
        <v>18</v>
      </c>
      <c r="FD23" s="272"/>
      <c r="FE23" s="273" t="s">
        <v>247</v>
      </c>
      <c r="FF23" s="256">
        <v>182955.97319999986</v>
      </c>
      <c r="FG23" s="256">
        <v>364539.86919999996</v>
      </c>
      <c r="FH23" s="256">
        <v>607509.00415000005</v>
      </c>
      <c r="FI23" s="253">
        <f>FF23+FH23+FG23</f>
        <v>1155004.8465499999</v>
      </c>
      <c r="FJ23" s="256">
        <v>182955.97319999986</v>
      </c>
      <c r="FK23" s="256">
        <v>369934.60009999992</v>
      </c>
      <c r="FL23" s="256">
        <v>607509.00415000005</v>
      </c>
      <c r="FM23" s="256">
        <v>1160399.5774499997</v>
      </c>
      <c r="FN23" s="256">
        <v>1160399.5774499997</v>
      </c>
      <c r="FO23" s="23"/>
      <c r="FP23" s="319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22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22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22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22"/>
      <c r="HQ23" s="15"/>
      <c r="HR23" s="15"/>
      <c r="HS23" s="247">
        <v>18</v>
      </c>
      <c r="HT23" s="231">
        <v>18</v>
      </c>
      <c r="HU23" s="231">
        <v>11</v>
      </c>
      <c r="HV23" s="231">
        <v>13</v>
      </c>
      <c r="HW23" s="258">
        <v>232657389</v>
      </c>
      <c r="HX23" s="258">
        <v>274763580</v>
      </c>
      <c r="HY23" s="252">
        <f t="shared" si="5"/>
        <v>1.1818181818181819</v>
      </c>
      <c r="HZ23" s="252">
        <f t="shared" si="6"/>
        <v>1.1809793842395437</v>
      </c>
      <c r="IA23" s="254">
        <v>0</v>
      </c>
      <c r="IB23" s="254">
        <v>0</v>
      </c>
      <c r="IC23" s="254">
        <v>1</v>
      </c>
      <c r="ID23" s="15"/>
      <c r="IE23" s="22"/>
      <c r="IF23" s="15"/>
      <c r="IG23" s="276">
        <v>18</v>
      </c>
      <c r="IH23" s="277">
        <v>18</v>
      </c>
      <c r="II23" s="251">
        <f t="shared" si="7"/>
        <v>1.1809793842395437</v>
      </c>
      <c r="IJ23" s="256">
        <v>18979</v>
      </c>
      <c r="IK23" s="253">
        <f t="shared" si="30"/>
        <v>22413.807733482299</v>
      </c>
      <c r="IL23" s="256">
        <v>24450271</v>
      </c>
      <c r="IM23" s="253">
        <v>30705118</v>
      </c>
      <c r="IN23" s="256">
        <v>11683231.3484</v>
      </c>
      <c r="IO23" s="253">
        <v>13796911</v>
      </c>
      <c r="IP23" s="256">
        <f t="shared" si="31"/>
        <v>11702210.3484</v>
      </c>
      <c r="IQ23" s="256">
        <f t="shared" si="31"/>
        <v>13819324.807733482</v>
      </c>
      <c r="IR23" s="223"/>
      <c r="IS23" s="224"/>
      <c r="IT23" s="223"/>
      <c r="IU23" s="276">
        <v>18</v>
      </c>
      <c r="IV23" s="277">
        <v>18</v>
      </c>
      <c r="IW23" s="278">
        <f t="shared" si="8"/>
        <v>1.1818181818181819</v>
      </c>
      <c r="IX23" s="279">
        <f t="shared" si="8"/>
        <v>1.1809793842395437</v>
      </c>
      <c r="IY23" s="256">
        <v>3904362.4025268196</v>
      </c>
      <c r="IZ23" s="253">
        <f t="shared" si="69"/>
        <v>4610971.5059841489</v>
      </c>
      <c r="JA23" s="256">
        <v>306467.28699999995</v>
      </c>
      <c r="JB23" s="253">
        <f t="shared" si="32"/>
        <v>361931.54789082345</v>
      </c>
      <c r="JC23" s="256">
        <v>1449675.490473181</v>
      </c>
      <c r="JD23" s="253">
        <f t="shared" si="33"/>
        <v>1713252.8523773958</v>
      </c>
      <c r="JE23" s="256">
        <v>2134666.75</v>
      </c>
      <c r="JF23" s="253">
        <v>2567791.75</v>
      </c>
      <c r="JG23" s="256">
        <v>171013.78</v>
      </c>
      <c r="JH23" s="253">
        <f t="shared" si="34"/>
        <v>201963.7486008768</v>
      </c>
      <c r="JI23" s="256">
        <v>101792.372</v>
      </c>
      <c r="JJ23" s="253">
        <f t="shared" si="35"/>
        <v>120214.69280484258</v>
      </c>
      <c r="JK23" s="256">
        <v>290438.96200000006</v>
      </c>
      <c r="JL23" s="253">
        <f t="shared" si="36"/>
        <v>343002.42650193232</v>
      </c>
      <c r="JM23" s="256">
        <v>1079814.6000000001</v>
      </c>
      <c r="JN23" s="253">
        <f t="shared" si="37"/>
        <v>1275238.7814008694</v>
      </c>
      <c r="JO23" s="256">
        <f t="shared" si="38"/>
        <v>9438231.6440000013</v>
      </c>
      <c r="JP23" s="256">
        <f t="shared" si="38"/>
        <v>11194367.305560889</v>
      </c>
      <c r="JQ23" s="280">
        <f t="shared" si="9"/>
        <v>4.0741816311903083</v>
      </c>
      <c r="JR23" s="15"/>
      <c r="JS23" s="22"/>
      <c r="JT23" s="15"/>
      <c r="JU23" s="247">
        <v>18</v>
      </c>
      <c r="JV23" s="231">
        <v>18</v>
      </c>
      <c r="JW23" s="15">
        <f t="shared" si="10"/>
        <v>13</v>
      </c>
      <c r="JX23" s="16">
        <f t="shared" si="120"/>
        <v>13</v>
      </c>
      <c r="JY23" s="281">
        <f t="shared" si="11"/>
        <v>274763580</v>
      </c>
      <c r="JZ23" s="281">
        <f t="shared" si="12"/>
        <v>277128705.20761317</v>
      </c>
      <c r="KA23" s="282">
        <f t="shared" si="40"/>
        <v>1</v>
      </c>
      <c r="KB23" s="282">
        <f t="shared" si="41"/>
        <v>1.008607855552083</v>
      </c>
      <c r="KC23" s="282">
        <f t="shared" si="42"/>
        <v>1.2289653900952717</v>
      </c>
      <c r="KD23" s="231" t="s">
        <v>254</v>
      </c>
      <c r="KE23" s="231"/>
      <c r="KF23" s="232"/>
      <c r="KG23" s="231"/>
      <c r="KH23" s="247">
        <v>18</v>
      </c>
      <c r="KI23" s="231">
        <v>18</v>
      </c>
      <c r="KJ23" s="346" t="str">
        <f t="shared" si="13"/>
        <v>Q3</v>
      </c>
      <c r="KK23" s="284">
        <f t="shared" si="14"/>
        <v>1.2289653900952717</v>
      </c>
      <c r="KL23" s="270">
        <f t="shared" si="43"/>
        <v>22413.807733482299</v>
      </c>
      <c r="KM23" s="270">
        <f t="shared" si="44"/>
        <v>27545.793964699493</v>
      </c>
      <c r="KN23" s="270">
        <f t="shared" si="15"/>
        <v>30705118</v>
      </c>
      <c r="KO23" s="270">
        <f t="shared" si="16"/>
        <v>31019808.068442166</v>
      </c>
      <c r="KP23" s="270">
        <f t="shared" si="17"/>
        <v>13796911</v>
      </c>
      <c r="KQ23" s="270">
        <f t="shared" si="18"/>
        <v>13063872.45773099</v>
      </c>
      <c r="KR23" s="270">
        <v>0</v>
      </c>
      <c r="KS23" s="270">
        <f t="shared" si="45"/>
        <v>621972.60520447453</v>
      </c>
      <c r="KT23" s="270">
        <f t="shared" si="19"/>
        <v>13819324.807733482</v>
      </c>
      <c r="KU23" s="270">
        <f t="shared" si="19"/>
        <v>13091418.251695689</v>
      </c>
      <c r="KV23" s="235"/>
      <c r="KW23" s="232"/>
      <c r="KX23" s="231"/>
      <c r="KY23" s="285">
        <f t="shared" si="70"/>
        <v>18</v>
      </c>
      <c r="KZ23" s="286">
        <v>17</v>
      </c>
      <c r="LA23" s="287">
        <f t="shared" si="71"/>
        <v>1</v>
      </c>
      <c r="LB23" s="287">
        <f t="shared" si="71"/>
        <v>1.008607855552083</v>
      </c>
      <c r="LC23" s="288">
        <v>97.871738014620576</v>
      </c>
      <c r="LD23" s="201">
        <f t="shared" si="72"/>
        <v>4101357.5795054808</v>
      </c>
      <c r="LE23" s="288">
        <v>97.871738014620576</v>
      </c>
      <c r="LF23" s="201">
        <f t="shared" si="46"/>
        <v>121804.14335942359</v>
      </c>
      <c r="LG23" s="288">
        <v>97.871738014620576</v>
      </c>
      <c r="LH23" s="201">
        <f t="shared" si="47"/>
        <v>1838961.1257497524</v>
      </c>
      <c r="LI23" s="288">
        <v>113.283800212451</v>
      </c>
      <c r="LJ23" s="201">
        <f t="shared" si="48"/>
        <v>1683810.3232112234</v>
      </c>
      <c r="LK23" s="288">
        <v>114.530871148214</v>
      </c>
      <c r="LL23" s="201">
        <f t="shared" si="49"/>
        <v>83445.112004844952</v>
      </c>
      <c r="LM23" s="288">
        <v>133.31173389491801</v>
      </c>
      <c r="LN23" s="201">
        <f t="shared" si="50"/>
        <v>55277.423854124725</v>
      </c>
      <c r="LO23" s="288">
        <v>103.218284594742</v>
      </c>
      <c r="LP23" s="201">
        <f t="shared" si="51"/>
        <v>392030.41844953375</v>
      </c>
      <c r="LQ23" s="288">
        <v>109.79963570127499</v>
      </c>
      <c r="LR23" s="289">
        <f t="shared" si="52"/>
        <v>907755.96742204658</v>
      </c>
      <c r="LS23" s="290">
        <f t="shared" si="53"/>
        <v>7455762.1901492272</v>
      </c>
      <c r="LT23" s="290">
        <f t="shared" si="73"/>
        <v>9184442.0935564302</v>
      </c>
      <c r="LU23" s="23"/>
      <c r="LV23" s="244"/>
      <c r="LW23" s="15"/>
      <c r="LX23" s="247">
        <v>18</v>
      </c>
      <c r="LY23" s="291">
        <v>18</v>
      </c>
      <c r="LZ23" s="256">
        <f t="shared" si="20"/>
        <v>11702210.3484</v>
      </c>
      <c r="MA23" s="256">
        <f t="shared" si="20"/>
        <v>13819324.807733482</v>
      </c>
      <c r="MB23" s="253">
        <f t="shared" si="21"/>
        <v>13091418.251695689</v>
      </c>
      <c r="MC23" s="256">
        <f t="shared" si="22"/>
        <v>9438231.6440000013</v>
      </c>
      <c r="MD23" s="256">
        <f t="shared" si="22"/>
        <v>11194367.305560889</v>
      </c>
      <c r="ME23" s="253">
        <f t="shared" si="54"/>
        <v>13757489.982548393</v>
      </c>
      <c r="MF23" s="256">
        <f t="shared" si="55"/>
        <v>2263978.7043999992</v>
      </c>
      <c r="MG23" s="256">
        <f t="shared" si="55"/>
        <v>2624957.502172593</v>
      </c>
      <c r="MH23" s="256">
        <f t="shared" si="55"/>
        <v>-666071.7308527045</v>
      </c>
      <c r="MI23" s="15"/>
      <c r="MJ23" s="22"/>
      <c r="MK23" s="15"/>
      <c r="ML23" s="15"/>
      <c r="MM23" s="15"/>
      <c r="MN23" s="15"/>
      <c r="MO23" s="15"/>
      <c r="MP23" s="22"/>
      <c r="MQ23" s="15"/>
      <c r="MR23" s="193">
        <f>MR22+1</f>
        <v>17</v>
      </c>
      <c r="MS23" s="195" t="s">
        <v>248</v>
      </c>
      <c r="MT23" s="405">
        <v>20413939.926346004</v>
      </c>
      <c r="MU23" s="418">
        <f>MT23/$MT$34*100</f>
        <v>0.9499915609775863</v>
      </c>
      <c r="MV23" s="195"/>
      <c r="MW23" s="448">
        <v>20413939.926346004</v>
      </c>
      <c r="MX23" s="418">
        <f>MW23/$MX$34*100</f>
        <v>0.9499915609775863</v>
      </c>
      <c r="MY23" s="15"/>
      <c r="MZ23" s="22"/>
      <c r="NA23" s="15"/>
      <c r="NB23" s="193">
        <f>NB22+1</f>
        <v>17</v>
      </c>
      <c r="NC23" s="195" t="str">
        <f>MS23</f>
        <v>Total Return</v>
      </c>
      <c r="ND23" s="405">
        <v>19695063.574147403</v>
      </c>
      <c r="NE23" s="405">
        <f>MT23</f>
        <v>20413939.926346004</v>
      </c>
      <c r="NF23" s="405">
        <f t="shared" si="75"/>
        <v>718876.35219860077</v>
      </c>
      <c r="NG23" s="307">
        <f>NF23/ND23</f>
        <v>3.6500331643622069E-2</v>
      </c>
      <c r="NH23" s="15"/>
      <c r="NI23" s="22"/>
      <c r="NJ23" s="15"/>
    </row>
    <row r="24" spans="1:374" x14ac:dyDescent="0.3">
      <c r="A24" s="17"/>
      <c r="B24" s="449">
        <f>B22+1</f>
        <v>18</v>
      </c>
      <c r="C24" s="450" t="s">
        <v>242</v>
      </c>
      <c r="D24" s="450"/>
      <c r="E24" s="451"/>
      <c r="F24" s="889">
        <f>HJ6</f>
        <v>2039897121</v>
      </c>
      <c r="G24" s="890"/>
      <c r="H24" s="889">
        <f>HN6</f>
        <v>2048196707</v>
      </c>
      <c r="I24" s="891"/>
      <c r="J24" s="890"/>
      <c r="K24" s="889">
        <f>HX26</f>
        <v>2130515699</v>
      </c>
      <c r="L24" s="891"/>
      <c r="M24" s="890"/>
      <c r="N24" s="889">
        <f>JZ26</f>
        <v>2148854870.3884373</v>
      </c>
      <c r="O24" s="891"/>
      <c r="P24" s="890"/>
      <c r="Q24" s="452">
        <f t="shared" ref="Q24" si="121">N24-F24</f>
        <v>108957749.38843727</v>
      </c>
      <c r="R24" s="453">
        <f>N24/F24-1</f>
        <v>5.3413355147549746E-2</v>
      </c>
      <c r="S24" s="15"/>
      <c r="T24" s="22"/>
      <c r="U24" s="15"/>
      <c r="V24" s="15"/>
      <c r="W24" s="15"/>
      <c r="X24" s="15"/>
      <c r="Y24" s="15"/>
      <c r="Z24" s="15"/>
      <c r="AA24" s="15"/>
      <c r="AB24" s="15"/>
      <c r="AC24" s="22"/>
      <c r="AD24" s="15"/>
      <c r="AE24" s="15"/>
      <c r="AF24" s="15"/>
      <c r="AG24" s="15"/>
      <c r="AH24" s="15"/>
      <c r="AI24" s="15"/>
      <c r="AJ24" s="15"/>
      <c r="AK24" s="374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22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22"/>
      <c r="CS24" s="15"/>
      <c r="CT24" s="15"/>
      <c r="CU24" s="15"/>
      <c r="CV24" s="15"/>
      <c r="CW24" s="23"/>
      <c r="CX24" s="15"/>
      <c r="CY24" s="15"/>
      <c r="CZ24" s="15"/>
      <c r="DA24" s="15"/>
      <c r="DB24" s="22"/>
      <c r="DC24" s="15"/>
      <c r="DD24" s="15"/>
      <c r="DE24" s="15"/>
      <c r="DF24" s="15"/>
      <c r="DG24" s="23"/>
      <c r="DH24" s="15"/>
      <c r="DI24" s="15"/>
      <c r="DJ24" s="15"/>
      <c r="DK24" s="22"/>
      <c r="DL24" s="15"/>
      <c r="DM24" s="15"/>
      <c r="DN24" s="24"/>
      <c r="DO24" s="16"/>
      <c r="DP24" s="16"/>
      <c r="DQ24" s="16"/>
      <c r="DR24" s="16"/>
      <c r="DS24" s="15"/>
      <c r="DT24" s="15"/>
      <c r="DU24" s="15"/>
      <c r="DV24" s="15"/>
      <c r="DW24" s="15"/>
      <c r="DX24" s="22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22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22"/>
      <c r="FB24" s="15"/>
      <c r="FC24" s="391">
        <f t="shared" si="82"/>
        <v>19</v>
      </c>
      <c r="FD24" s="403"/>
      <c r="FE24" s="404" t="s">
        <v>237</v>
      </c>
      <c r="FF24" s="405">
        <f>SUM(FF22:FF23)</f>
        <v>193716.13319999987</v>
      </c>
      <c r="FG24" s="405">
        <f>SUM(FG22:FG23)</f>
        <v>369131.94599999994</v>
      </c>
      <c r="FH24" s="405">
        <f>SUM(FH22:FH23)</f>
        <v>645349.00415000005</v>
      </c>
      <c r="FI24" s="406">
        <f>FF24+FH24+FG24</f>
        <v>1208197.08335</v>
      </c>
      <c r="FJ24" s="405">
        <v>182955.97319999986</v>
      </c>
      <c r="FK24" s="405">
        <v>369934.60009999992</v>
      </c>
      <c r="FL24" s="405">
        <v>607509.00415000005</v>
      </c>
      <c r="FM24" s="405">
        <v>1160399.5774499997</v>
      </c>
      <c r="FN24" s="405">
        <v>1160399.5774499997</v>
      </c>
      <c r="FO24" s="23"/>
      <c r="FP24" s="319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22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22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22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22"/>
      <c r="HQ24" s="15"/>
      <c r="HR24" s="15"/>
      <c r="HS24" s="193">
        <v>19</v>
      </c>
      <c r="HT24" s="216">
        <v>19</v>
      </c>
      <c r="HU24" s="216">
        <v>10</v>
      </c>
      <c r="HV24" s="216">
        <v>10</v>
      </c>
      <c r="HW24" s="217">
        <v>252601058</v>
      </c>
      <c r="HX24" s="217">
        <v>252627168</v>
      </c>
      <c r="HY24" s="219">
        <f t="shared" si="5"/>
        <v>1</v>
      </c>
      <c r="HZ24" s="219">
        <f t="shared" si="6"/>
        <v>1.0001033645710224</v>
      </c>
      <c r="IA24" s="220">
        <v>0</v>
      </c>
      <c r="IB24" s="220">
        <v>0</v>
      </c>
      <c r="IC24" s="220">
        <v>1</v>
      </c>
      <c r="ID24" s="15"/>
      <c r="IE24" s="22"/>
      <c r="IF24" s="15"/>
      <c r="IG24" s="225">
        <v>19</v>
      </c>
      <c r="IH24" s="226">
        <v>19</v>
      </c>
      <c r="II24" s="222">
        <f t="shared" si="7"/>
        <v>1.0001033645710224</v>
      </c>
      <c r="IJ24" s="200">
        <v>14383.86</v>
      </c>
      <c r="IK24" s="201">
        <f t="shared" si="30"/>
        <v>14385.346781518547</v>
      </c>
      <c r="IL24" s="200">
        <v>28194607</v>
      </c>
      <c r="IM24" s="201">
        <v>28197092</v>
      </c>
      <c r="IN24" s="200">
        <v>13278482.702999998</v>
      </c>
      <c r="IO24" s="201">
        <v>12658952</v>
      </c>
      <c r="IP24" s="200">
        <f t="shared" si="31"/>
        <v>13292866.562999997</v>
      </c>
      <c r="IQ24" s="200">
        <f t="shared" si="31"/>
        <v>12673337.346781518</v>
      </c>
      <c r="IR24" s="223"/>
      <c r="IS24" s="224"/>
      <c r="IT24" s="223"/>
      <c r="IU24" s="225">
        <v>19</v>
      </c>
      <c r="IV24" s="226">
        <v>19</v>
      </c>
      <c r="IW24" s="227">
        <f t="shared" si="8"/>
        <v>1</v>
      </c>
      <c r="IX24" s="228">
        <f t="shared" si="8"/>
        <v>1.0001033645710224</v>
      </c>
      <c r="IY24" s="200">
        <v>4909079.9125814941</v>
      </c>
      <c r="IZ24" s="201">
        <f t="shared" si="69"/>
        <v>4909587.3375207726</v>
      </c>
      <c r="JA24" s="200">
        <v>53036.53</v>
      </c>
      <c r="JB24" s="201">
        <f t="shared" si="32"/>
        <v>53042.012098171966</v>
      </c>
      <c r="JC24" s="200">
        <v>1833371.4806185057</v>
      </c>
      <c r="JD24" s="201">
        <f t="shared" si="33"/>
        <v>1833371.4806185057</v>
      </c>
      <c r="JE24" s="200">
        <v>2085371.4</v>
      </c>
      <c r="JF24" s="201">
        <v>2085371.4</v>
      </c>
      <c r="JG24" s="200">
        <v>120239.97799999999</v>
      </c>
      <c r="JH24" s="201">
        <f t="shared" si="34"/>
        <v>120252.40655374571</v>
      </c>
      <c r="JI24" s="200">
        <v>89404.827999999994</v>
      </c>
      <c r="JJ24" s="201">
        <f t="shared" si="35"/>
        <v>89414.069291693551</v>
      </c>
      <c r="JK24" s="200">
        <v>1037684.2299999999</v>
      </c>
      <c r="JL24" s="201">
        <f t="shared" si="36"/>
        <v>1037791.4897852906</v>
      </c>
      <c r="JM24" s="200">
        <v>1296362.6000000001</v>
      </c>
      <c r="JN24" s="201">
        <f t="shared" si="37"/>
        <v>1296496.5979640386</v>
      </c>
      <c r="JO24" s="200">
        <f t="shared" si="38"/>
        <v>11424550.9592</v>
      </c>
      <c r="JP24" s="200">
        <f t="shared" si="38"/>
        <v>11425326.79383222</v>
      </c>
      <c r="JQ24" s="229">
        <f t="shared" si="9"/>
        <v>4.5226041538937807</v>
      </c>
      <c r="JR24" s="15"/>
      <c r="JS24" s="22"/>
      <c r="JT24" s="15"/>
      <c r="JU24" s="193">
        <v>19</v>
      </c>
      <c r="JV24" s="216">
        <v>19</v>
      </c>
      <c r="JW24" s="17">
        <f t="shared" si="10"/>
        <v>10</v>
      </c>
      <c r="JX24" s="194">
        <f t="shared" si="120"/>
        <v>10</v>
      </c>
      <c r="JY24" s="199">
        <f t="shared" si="11"/>
        <v>252627168</v>
      </c>
      <c r="JZ24" s="199">
        <f t="shared" si="12"/>
        <v>254801746.17067581</v>
      </c>
      <c r="KA24" s="230">
        <f t="shared" si="40"/>
        <v>1</v>
      </c>
      <c r="KB24" s="230">
        <f t="shared" si="41"/>
        <v>1.008607855552083</v>
      </c>
      <c r="KC24" s="230">
        <f t="shared" si="42"/>
        <v>1.2244829800631709</v>
      </c>
      <c r="KD24" s="216" t="s">
        <v>254</v>
      </c>
      <c r="KE24" s="231"/>
      <c r="KF24" s="232"/>
      <c r="KG24" s="231"/>
      <c r="KH24" s="193">
        <v>19</v>
      </c>
      <c r="KI24" s="216">
        <v>19</v>
      </c>
      <c r="KJ24" s="233" t="str">
        <f t="shared" si="13"/>
        <v>Q3</v>
      </c>
      <c r="KK24" s="234">
        <f t="shared" si="14"/>
        <v>1.2244829800631709</v>
      </c>
      <c r="KL24" s="200">
        <f t="shared" si="43"/>
        <v>14385.346781518547</v>
      </c>
      <c r="KM24" s="200">
        <f t="shared" si="44"/>
        <v>17614.612296275973</v>
      </c>
      <c r="KN24" s="200">
        <f t="shared" si="15"/>
        <v>28197092</v>
      </c>
      <c r="KO24" s="200">
        <f t="shared" si="16"/>
        <v>28520687.728097357</v>
      </c>
      <c r="KP24" s="200">
        <f t="shared" si="17"/>
        <v>12658952</v>
      </c>
      <c r="KQ24" s="200">
        <f t="shared" si="18"/>
        <v>12011377.570891237</v>
      </c>
      <c r="KR24" s="200">
        <v>0</v>
      </c>
      <c r="KS24" s="200">
        <f t="shared" si="45"/>
        <v>571863.19171699707</v>
      </c>
      <c r="KT24" s="200">
        <f t="shared" si="19"/>
        <v>12673337.346781518</v>
      </c>
      <c r="KU24" s="200">
        <f t="shared" si="19"/>
        <v>12028992.183187513</v>
      </c>
      <c r="KV24" s="235"/>
      <c r="KW24" s="232"/>
      <c r="KX24" s="231"/>
      <c r="KY24" s="276">
        <f t="shared" si="70"/>
        <v>19</v>
      </c>
      <c r="KZ24" s="277">
        <v>18</v>
      </c>
      <c r="LA24" s="321">
        <f t="shared" si="71"/>
        <v>1</v>
      </c>
      <c r="LB24" s="321">
        <f t="shared" si="71"/>
        <v>1.008607855552083</v>
      </c>
      <c r="LC24" s="322">
        <v>97.871738014620576</v>
      </c>
      <c r="LD24" s="253">
        <f t="shared" si="72"/>
        <v>6052405.358898323</v>
      </c>
      <c r="LE24" s="322">
        <v>97.871738014620576</v>
      </c>
      <c r="LF24" s="253">
        <f t="shared" si="46"/>
        <v>475074.81604817259</v>
      </c>
      <c r="LG24" s="322">
        <v>97.871738014620576</v>
      </c>
      <c r="LH24" s="253">
        <f t="shared" si="47"/>
        <v>2229639.6858273833</v>
      </c>
      <c r="LI24" s="322">
        <v>113.283800212451</v>
      </c>
      <c r="LJ24" s="253">
        <f t="shared" si="48"/>
        <v>2875479.0555591611</v>
      </c>
      <c r="LK24" s="322">
        <v>114.530871148214</v>
      </c>
      <c r="LL24" s="253">
        <f t="shared" si="49"/>
        <v>223382.36548626152</v>
      </c>
      <c r="LM24" s="322">
        <v>133.31173389491801</v>
      </c>
      <c r="LN24" s="253">
        <f t="shared" si="50"/>
        <v>140520.3492676889</v>
      </c>
      <c r="LO24" s="322">
        <v>103.218284594742</v>
      </c>
      <c r="LP24" s="253">
        <f t="shared" si="51"/>
        <v>361903.31916737976</v>
      </c>
      <c r="LQ24" s="322">
        <v>109.79963570127499</v>
      </c>
      <c r="LR24" s="253">
        <f t="shared" si="52"/>
        <v>1399085.0322940235</v>
      </c>
      <c r="LS24" s="256">
        <f t="shared" si="53"/>
        <v>11194367.305560889</v>
      </c>
      <c r="LT24" s="256">
        <f t="shared" si="73"/>
        <v>13757489.982548393</v>
      </c>
      <c r="LU24" s="23"/>
      <c r="LV24" s="244"/>
      <c r="LW24" s="15"/>
      <c r="LX24" s="193">
        <v>19</v>
      </c>
      <c r="LY24" s="245">
        <v>19</v>
      </c>
      <c r="LZ24" s="200">
        <f t="shared" si="20"/>
        <v>13292866.562999997</v>
      </c>
      <c r="MA24" s="200">
        <f t="shared" si="20"/>
        <v>12673337.346781518</v>
      </c>
      <c r="MB24" s="201">
        <f t="shared" si="21"/>
        <v>12028992.183187513</v>
      </c>
      <c r="MC24" s="200">
        <f t="shared" si="22"/>
        <v>11424550.9592</v>
      </c>
      <c r="MD24" s="200">
        <f t="shared" si="22"/>
        <v>11425326.79383222</v>
      </c>
      <c r="ME24" s="201">
        <f t="shared" si="54"/>
        <v>13990118.200707272</v>
      </c>
      <c r="MF24" s="200">
        <f t="shared" si="55"/>
        <v>1868315.6037999969</v>
      </c>
      <c r="MG24" s="200">
        <f t="shared" si="55"/>
        <v>1248010.5529492982</v>
      </c>
      <c r="MH24" s="200">
        <f t="shared" si="55"/>
        <v>-1961126.017519759</v>
      </c>
      <c r="MI24" s="15"/>
      <c r="MJ24" s="22"/>
      <c r="MK24" s="15"/>
      <c r="ML24" s="15"/>
      <c r="MM24" s="15"/>
      <c r="MN24" s="15"/>
      <c r="MO24" s="15"/>
      <c r="MP24" s="22"/>
      <c r="MQ24" s="15"/>
      <c r="MR24" s="355">
        <f t="shared" si="83"/>
        <v>18</v>
      </c>
      <c r="MS24" s="327" t="s">
        <v>249</v>
      </c>
      <c r="MT24" s="5">
        <f>1-(MT8+MT21)/(MT8+MT21+MT23)</f>
        <v>5.4059163004093524E-2</v>
      </c>
      <c r="MU24" s="383"/>
      <c r="MV24" s="362"/>
      <c r="MW24" s="454">
        <f>1-(MW8+MW21)/(MW8+MW21+MW23)</f>
        <v>5.4059163004093524E-2</v>
      </c>
      <c r="MX24" s="383"/>
      <c r="MY24" s="15"/>
      <c r="MZ24" s="22"/>
      <c r="NA24" s="15"/>
      <c r="NB24" s="355">
        <f t="shared" si="84"/>
        <v>18</v>
      </c>
      <c r="NC24" s="455" t="str">
        <f>MS24</f>
        <v>Pre-Tax Return</v>
      </c>
      <c r="ND24" s="456">
        <v>5.3900000000000059E-2</v>
      </c>
      <c r="NE24" s="457">
        <f>MT24</f>
        <v>5.4059163004093524E-2</v>
      </c>
      <c r="NF24" s="457">
        <f t="shared" si="75"/>
        <v>1.5916300409346551E-4</v>
      </c>
      <c r="NG24" s="458">
        <f t="shared" si="76"/>
        <v>2.9529314303054794E-3</v>
      </c>
      <c r="NH24" s="15"/>
      <c r="NI24" s="22"/>
      <c r="NJ24" s="15"/>
    </row>
    <row r="25" spans="1:374" ht="17.25" thickBot="1" x14ac:dyDescent="0.35">
      <c r="A25" s="15"/>
      <c r="B25" s="459">
        <f>B24+1</f>
        <v>19</v>
      </c>
      <c r="C25" s="460" t="s">
        <v>250</v>
      </c>
      <c r="D25" s="460"/>
      <c r="E25" s="461"/>
      <c r="F25" s="892">
        <f>HU26</f>
        <v>201</v>
      </c>
      <c r="G25" s="893"/>
      <c r="H25" s="892">
        <f>HU26</f>
        <v>201</v>
      </c>
      <c r="I25" s="894"/>
      <c r="J25" s="893"/>
      <c r="K25" s="892">
        <f>JW26</f>
        <v>224</v>
      </c>
      <c r="L25" s="894"/>
      <c r="M25" s="893"/>
      <c r="N25" s="892">
        <f>JX26</f>
        <v>222</v>
      </c>
      <c r="O25" s="894"/>
      <c r="P25" s="893"/>
      <c r="Q25" s="462">
        <f>N25-F25</f>
        <v>21</v>
      </c>
      <c r="R25" s="463">
        <f>N25/F25-1</f>
        <v>0.10447761194029859</v>
      </c>
      <c r="S25" s="15"/>
      <c r="T25" s="22"/>
      <c r="U25" s="15"/>
      <c r="V25" s="15"/>
      <c r="W25" s="15"/>
      <c r="X25" s="15"/>
      <c r="Y25" s="15"/>
      <c r="Z25" s="15"/>
      <c r="AA25" s="15"/>
      <c r="AB25" s="15"/>
      <c r="AC25" s="22"/>
      <c r="AD25" s="15"/>
      <c r="AE25" s="15"/>
      <c r="AF25" s="15"/>
      <c r="AG25" s="15"/>
      <c r="AH25" s="15"/>
      <c r="AI25" s="15"/>
      <c r="AJ25" s="15"/>
      <c r="AK25" s="374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22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22"/>
      <c r="CS25" s="15"/>
      <c r="CT25" s="15"/>
      <c r="CU25" s="15"/>
      <c r="CV25" s="15"/>
      <c r="CW25" s="23"/>
      <c r="CX25" s="15"/>
      <c r="CY25" s="15"/>
      <c r="CZ25" s="15"/>
      <c r="DA25" s="15"/>
      <c r="DB25" s="22"/>
      <c r="DC25" s="15"/>
      <c r="DD25" s="15"/>
      <c r="DE25" s="15"/>
      <c r="DF25" s="15"/>
      <c r="DG25" s="23"/>
      <c r="DH25" s="15"/>
      <c r="DI25" s="15"/>
      <c r="DJ25" s="15"/>
      <c r="DK25" s="22"/>
      <c r="DL25" s="15"/>
      <c r="DM25" s="15"/>
      <c r="DN25" s="24"/>
      <c r="DO25" s="16"/>
      <c r="DP25" s="16"/>
      <c r="DQ25" s="16"/>
      <c r="DR25" s="16"/>
      <c r="DS25" s="15"/>
      <c r="DT25" s="15"/>
      <c r="DU25" s="15"/>
      <c r="DV25" s="15"/>
      <c r="DW25" s="15"/>
      <c r="DX25" s="22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22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22"/>
      <c r="FB25" s="15"/>
      <c r="FC25" s="247">
        <f t="shared" si="82"/>
        <v>20</v>
      </c>
      <c r="FD25" s="10" t="s">
        <v>251</v>
      </c>
      <c r="FE25" s="249"/>
      <c r="FF25" s="416"/>
      <c r="FG25" s="416"/>
      <c r="FH25" s="416"/>
      <c r="FI25" s="417"/>
      <c r="FJ25" s="416"/>
      <c r="FK25" s="416"/>
      <c r="FL25" s="416"/>
      <c r="FM25" s="416"/>
      <c r="FN25" s="416"/>
      <c r="FO25" s="23"/>
      <c r="FP25" s="319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22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22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22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22"/>
      <c r="HQ25" s="15"/>
      <c r="HR25" s="15"/>
      <c r="HS25" s="366">
        <v>20</v>
      </c>
      <c r="HT25" s="464">
        <v>20</v>
      </c>
      <c r="HU25" s="464">
        <v>10</v>
      </c>
      <c r="HV25" s="464">
        <v>10</v>
      </c>
      <c r="HW25" s="465">
        <v>347341074</v>
      </c>
      <c r="HX25" s="465">
        <v>347107484</v>
      </c>
      <c r="HY25" s="466">
        <f t="shared" si="5"/>
        <v>1</v>
      </c>
      <c r="HZ25" s="466">
        <f t="shared" si="6"/>
        <v>0.99932749099520546</v>
      </c>
      <c r="IA25" s="467">
        <v>0</v>
      </c>
      <c r="IB25" s="467">
        <v>0</v>
      </c>
      <c r="IC25" s="467">
        <v>1</v>
      </c>
      <c r="ID25" s="15"/>
      <c r="IE25" s="22"/>
      <c r="IF25" s="15"/>
      <c r="IG25" s="468">
        <v>20</v>
      </c>
      <c r="IH25" s="469">
        <v>20</v>
      </c>
      <c r="II25" s="470">
        <f t="shared" si="7"/>
        <v>0.99932749099520546</v>
      </c>
      <c r="IJ25" s="368">
        <v>255344.40000000002</v>
      </c>
      <c r="IK25" s="471">
        <f t="shared" si="30"/>
        <v>255172.67859167617</v>
      </c>
      <c r="IL25" s="368">
        <v>38706165</v>
      </c>
      <c r="IM25" s="471">
        <v>38766171</v>
      </c>
      <c r="IN25" s="368">
        <v>18488649.836199999</v>
      </c>
      <c r="IO25" s="471">
        <v>17531193</v>
      </c>
      <c r="IP25" s="368">
        <f t="shared" si="31"/>
        <v>18743994.236199997</v>
      </c>
      <c r="IQ25" s="368">
        <f t="shared" si="31"/>
        <v>17786365.678591676</v>
      </c>
      <c r="IR25" s="223"/>
      <c r="IS25" s="224"/>
      <c r="IT25" s="223"/>
      <c r="IU25" s="468">
        <v>20</v>
      </c>
      <c r="IV25" s="469">
        <v>20</v>
      </c>
      <c r="IW25" s="472">
        <f t="shared" si="8"/>
        <v>1</v>
      </c>
      <c r="IX25" s="473">
        <f t="shared" si="8"/>
        <v>0.99932749099520546</v>
      </c>
      <c r="IY25" s="368">
        <v>5227042.9881412983</v>
      </c>
      <c r="IZ25" s="471">
        <f t="shared" si="69"/>
        <v>5223527.7546633249</v>
      </c>
      <c r="JA25" s="368">
        <v>251369.78379999998</v>
      </c>
      <c r="JB25" s="471">
        <f t="shared" si="32"/>
        <v>251200.73535686123</v>
      </c>
      <c r="JC25" s="368">
        <v>2869376.4980587</v>
      </c>
      <c r="JD25" s="471">
        <f t="shared" si="33"/>
        <v>2869376.4980587</v>
      </c>
      <c r="JE25" s="368">
        <v>2038091.7000000002</v>
      </c>
      <c r="JF25" s="471">
        <v>2038091.7000000002</v>
      </c>
      <c r="JG25" s="368">
        <v>318881.80800000008</v>
      </c>
      <c r="JH25" s="471">
        <f>JG25*$HZ25</f>
        <v>318667.35711265489</v>
      </c>
      <c r="JI25" s="368">
        <v>91158.952000000019</v>
      </c>
      <c r="JJ25" s="471">
        <f t="shared" si="35"/>
        <v>91097.64678391238</v>
      </c>
      <c r="JK25" s="368">
        <v>1012572.3399999999</v>
      </c>
      <c r="JL25" s="471">
        <f t="shared" si="36"/>
        <v>1011891.3759833439</v>
      </c>
      <c r="JM25" s="368">
        <v>1416179.3000000003</v>
      </c>
      <c r="JN25" s="471">
        <f t="shared" si="37"/>
        <v>1415226.9066683466</v>
      </c>
      <c r="JO25" s="368">
        <f t="shared" si="38"/>
        <v>13224673.369999999</v>
      </c>
      <c r="JP25" s="368">
        <f t="shared" si="38"/>
        <v>13219079.974627145</v>
      </c>
      <c r="JQ25" s="474">
        <f t="shared" si="9"/>
        <v>3.8083534881740393</v>
      </c>
      <c r="JR25" s="15"/>
      <c r="JS25" s="22"/>
      <c r="JT25" s="15"/>
      <c r="JU25" s="366">
        <v>20</v>
      </c>
      <c r="JV25" s="464">
        <v>20</v>
      </c>
      <c r="JW25" s="475">
        <f t="shared" si="10"/>
        <v>10</v>
      </c>
      <c r="JX25" s="476">
        <f t="shared" si="120"/>
        <v>10</v>
      </c>
      <c r="JY25" s="477">
        <f t="shared" si="11"/>
        <v>347107484</v>
      </c>
      <c r="JZ25" s="477">
        <f t="shared" si="12"/>
        <v>350095335.08331895</v>
      </c>
      <c r="KA25" s="478">
        <f t="shared" si="40"/>
        <v>1</v>
      </c>
      <c r="KB25" s="478">
        <f t="shared" si="41"/>
        <v>1.008607855552083</v>
      </c>
      <c r="KC25" s="478">
        <f t="shared" si="42"/>
        <v>1.2317031646938035</v>
      </c>
      <c r="KD25" s="464" t="s">
        <v>254</v>
      </c>
      <c r="KE25" s="231"/>
      <c r="KF25" s="232"/>
      <c r="KG25" s="231"/>
      <c r="KH25" s="366">
        <v>20</v>
      </c>
      <c r="KI25" s="464">
        <v>20</v>
      </c>
      <c r="KJ25" s="479" t="str">
        <f t="shared" si="13"/>
        <v>Q3</v>
      </c>
      <c r="KK25" s="480">
        <f t="shared" si="14"/>
        <v>1.2317031646938035</v>
      </c>
      <c r="KL25" s="481">
        <f t="shared" si="43"/>
        <v>255172.67859167617</v>
      </c>
      <c r="KM25" s="481">
        <f t="shared" si="44"/>
        <v>314296.99576476228</v>
      </c>
      <c r="KN25" s="481">
        <f t="shared" si="15"/>
        <v>38766171</v>
      </c>
      <c r="KO25" s="481">
        <f t="shared" si="16"/>
        <v>39187171.505043939</v>
      </c>
      <c r="KP25" s="481">
        <f t="shared" si="17"/>
        <v>17531193</v>
      </c>
      <c r="KQ25" s="481">
        <f t="shared" si="18"/>
        <v>16503526.049922265</v>
      </c>
      <c r="KR25" s="481">
        <v>0</v>
      </c>
      <c r="KS25" s="481">
        <f t="shared" si="45"/>
        <v>785734.94387229369</v>
      </c>
      <c r="KT25" s="481">
        <f t="shared" si="19"/>
        <v>17786365.678591676</v>
      </c>
      <c r="KU25" s="481">
        <f t="shared" si="19"/>
        <v>16817823.045687027</v>
      </c>
      <c r="KV25" s="235"/>
      <c r="KW25" s="232"/>
      <c r="KX25" s="231"/>
      <c r="KY25" s="285">
        <f t="shared" si="70"/>
        <v>20</v>
      </c>
      <c r="KZ25" s="286">
        <v>19</v>
      </c>
      <c r="LA25" s="287">
        <f t="shared" si="71"/>
        <v>1</v>
      </c>
      <c r="LB25" s="287">
        <f t="shared" si="71"/>
        <v>1.008607855552083</v>
      </c>
      <c r="LC25" s="288">
        <v>97.871738014620576</v>
      </c>
      <c r="LD25" s="201">
        <f t="shared" si="72"/>
        <v>6444371.3592734188</v>
      </c>
      <c r="LE25" s="288">
        <v>97.871738014620576</v>
      </c>
      <c r="LF25" s="201">
        <f t="shared" si="46"/>
        <v>69623.453073411656</v>
      </c>
      <c r="LG25" s="288">
        <v>97.871738014620576</v>
      </c>
      <c r="LH25" s="201">
        <f t="shared" si="47"/>
        <v>2385962.9396669334</v>
      </c>
      <c r="LI25" s="288">
        <v>113.283800212451</v>
      </c>
      <c r="LJ25" s="201">
        <f t="shared" si="48"/>
        <v>2335252.3754163808</v>
      </c>
      <c r="LK25" s="288">
        <v>114.530871148214</v>
      </c>
      <c r="LL25" s="201">
        <f t="shared" si="49"/>
        <v>133005.38942004324</v>
      </c>
      <c r="LM25" s="288">
        <v>133.31173389491801</v>
      </c>
      <c r="LN25" s="201">
        <f t="shared" si="50"/>
        <v>104517.14306429589</v>
      </c>
      <c r="LO25" s="288">
        <v>103.218284594742</v>
      </c>
      <c r="LP25" s="201">
        <f t="shared" si="51"/>
        <v>1094978.2151317834</v>
      </c>
      <c r="LQ25" s="288">
        <v>109.79963570127499</v>
      </c>
      <c r="LR25" s="289">
        <f t="shared" si="52"/>
        <v>1422407.3256610043</v>
      </c>
      <c r="LS25" s="290">
        <f t="shared" si="53"/>
        <v>11425326.79383222</v>
      </c>
      <c r="LT25" s="290">
        <f t="shared" si="73"/>
        <v>13990118.200707272</v>
      </c>
      <c r="LU25" s="23"/>
      <c r="LV25" s="244"/>
      <c r="LW25" s="15"/>
      <c r="LX25" s="247">
        <v>20</v>
      </c>
      <c r="LY25" s="291">
        <v>20</v>
      </c>
      <c r="LZ25" s="256">
        <f t="shared" si="20"/>
        <v>18743994.236199997</v>
      </c>
      <c r="MA25" s="256">
        <f t="shared" si="20"/>
        <v>17786365.678591676</v>
      </c>
      <c r="MB25" s="253">
        <f t="shared" si="21"/>
        <v>16817823.045687027</v>
      </c>
      <c r="MC25" s="256">
        <f t="shared" si="22"/>
        <v>13224673.369999999</v>
      </c>
      <c r="MD25" s="256">
        <f t="shared" si="22"/>
        <v>13219079.974627145</v>
      </c>
      <c r="ME25" s="253">
        <f t="shared" si="54"/>
        <v>16281982.639088739</v>
      </c>
      <c r="MF25" s="256">
        <f t="shared" si="55"/>
        <v>5519320.8661999982</v>
      </c>
      <c r="MG25" s="256">
        <f t="shared" si="55"/>
        <v>4567285.7039645314</v>
      </c>
      <c r="MH25" s="256">
        <f t="shared" si="55"/>
        <v>535840.40659828857</v>
      </c>
      <c r="MI25" s="15"/>
      <c r="MJ25" s="22"/>
      <c r="MK25" s="15"/>
      <c r="ML25" s="15"/>
      <c r="MM25" s="15"/>
      <c r="MN25" s="15"/>
      <c r="MO25" s="15"/>
      <c r="MP25" s="22"/>
      <c r="MQ25" s="15"/>
      <c r="MR25" s="391">
        <f>MR24+1</f>
        <v>19</v>
      </c>
      <c r="MS25" s="482" t="s">
        <v>252</v>
      </c>
      <c r="MT25" s="483">
        <f>MT21+MT23-MT10</f>
        <v>136512325.29783061</v>
      </c>
      <c r="MU25" s="484">
        <f>MT25/$MT$34*100</f>
        <v>6.3527940941471766</v>
      </c>
      <c r="MV25" s="482"/>
      <c r="MW25" s="485">
        <f>MW21+MW23-MW10</f>
        <v>136512325.29783058</v>
      </c>
      <c r="MX25" s="484">
        <f>MW25/$MX$34*100</f>
        <v>6.3527940941471757</v>
      </c>
      <c r="MY25" s="15"/>
      <c r="MZ25" s="22"/>
      <c r="NA25" s="15"/>
      <c r="NB25" s="391">
        <f>NB24+1</f>
        <v>19</v>
      </c>
      <c r="NC25" s="483" t="str">
        <f>MS25</f>
        <v>Revenue Requirement</v>
      </c>
      <c r="ND25" s="483">
        <v>119903701.31244111</v>
      </c>
      <c r="NE25" s="483">
        <f>MT25</f>
        <v>136512325.29783061</v>
      </c>
      <c r="NF25" s="483">
        <f t="shared" si="75"/>
        <v>16608623.985389501</v>
      </c>
      <c r="NG25" s="486">
        <f t="shared" si="76"/>
        <v>0.13851635774037779</v>
      </c>
      <c r="NH25" s="15"/>
      <c r="NI25" s="22"/>
      <c r="NJ25" s="15"/>
    </row>
    <row r="26" spans="1:374" ht="17.25" thickBot="1" x14ac:dyDescent="0.35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22"/>
      <c r="U26" s="15"/>
      <c r="V26" s="15"/>
      <c r="W26" s="15"/>
      <c r="X26" s="15"/>
      <c r="Y26" s="15"/>
      <c r="Z26" s="15"/>
      <c r="AA26" s="15"/>
      <c r="AB26" s="15"/>
      <c r="AC26" s="22"/>
      <c r="AD26" s="15"/>
      <c r="AE26" s="15"/>
      <c r="AF26" s="15"/>
      <c r="AG26" s="15"/>
      <c r="AH26" s="15"/>
      <c r="AI26" s="15"/>
      <c r="AJ26" s="15"/>
      <c r="AK26" s="374"/>
      <c r="AL26" s="15"/>
      <c r="AM26" s="424"/>
      <c r="AN26" s="487"/>
      <c r="AO26" s="15"/>
      <c r="AP26" s="10"/>
      <c r="AQ26" s="15"/>
      <c r="AR26" s="488"/>
      <c r="AS26" s="488"/>
      <c r="AT26" s="10"/>
      <c r="AU26" s="488"/>
      <c r="AV26" s="488"/>
      <c r="AW26" s="488"/>
      <c r="AX26" s="10"/>
      <c r="AY26" s="488"/>
      <c r="AZ26" s="488"/>
      <c r="BA26" s="488"/>
      <c r="BB26" s="10"/>
      <c r="BC26" s="488"/>
      <c r="BD26" s="488"/>
      <c r="BE26" s="488"/>
      <c r="BF26" s="10"/>
      <c r="BG26" s="488"/>
      <c r="BH26" s="488"/>
      <c r="BI26" s="488"/>
      <c r="BJ26" s="10"/>
      <c r="BK26" s="488"/>
      <c r="BL26" s="488"/>
      <c r="BM26" s="488"/>
      <c r="BN26" s="10"/>
      <c r="BO26" s="488"/>
      <c r="BP26" s="488"/>
      <c r="BQ26" s="488"/>
      <c r="BR26" s="10"/>
      <c r="BS26" s="488"/>
      <c r="BT26" s="488"/>
      <c r="BU26" s="488"/>
      <c r="BV26" s="488"/>
      <c r="BW26" s="488"/>
      <c r="BX26" s="488"/>
      <c r="BY26" s="488"/>
      <c r="BZ26" s="488"/>
      <c r="CA26" s="488"/>
      <c r="CB26" s="488"/>
      <c r="CC26" s="488"/>
      <c r="CD26" s="15"/>
      <c r="CE26" s="22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22"/>
      <c r="CS26" s="15"/>
      <c r="CT26" s="15"/>
      <c r="CU26" s="15"/>
      <c r="CV26" s="15"/>
      <c r="CW26" s="23"/>
      <c r="CX26" s="15"/>
      <c r="CY26" s="15"/>
      <c r="CZ26" s="15"/>
      <c r="DA26" s="15"/>
      <c r="DB26" s="22"/>
      <c r="DC26" s="15"/>
      <c r="DD26" s="15"/>
      <c r="DE26" s="15"/>
      <c r="DF26" s="15"/>
      <c r="DG26" s="23"/>
      <c r="DH26" s="15"/>
      <c r="DI26" s="15"/>
      <c r="DJ26" s="15"/>
      <c r="DK26" s="22"/>
      <c r="DL26" s="15"/>
      <c r="DM26" s="15"/>
      <c r="DN26" s="24"/>
      <c r="DO26" s="16"/>
      <c r="DP26" s="16"/>
      <c r="DQ26" s="16"/>
      <c r="DR26" s="16"/>
      <c r="DS26" s="15"/>
      <c r="DT26" s="15"/>
      <c r="DU26" s="15"/>
      <c r="DV26" s="15"/>
      <c r="DW26" s="15"/>
      <c r="DX26" s="22"/>
      <c r="DY26" s="489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22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22"/>
      <c r="FB26" s="15"/>
      <c r="FC26" s="193">
        <f t="shared" si="82"/>
        <v>21</v>
      </c>
      <c r="FD26" s="317"/>
      <c r="FE26" s="318" t="s">
        <v>253</v>
      </c>
      <c r="FF26" s="200">
        <v>800</v>
      </c>
      <c r="FG26" s="200">
        <v>26797.57</v>
      </c>
      <c r="FH26" s="200">
        <v>177168.63</v>
      </c>
      <c r="FI26" s="201">
        <f t="shared" ref="FI26:FI31" si="122">FF26+FH26+FG26</f>
        <v>204766.2</v>
      </c>
      <c r="FJ26" s="200">
        <v>800</v>
      </c>
      <c r="FK26" s="200">
        <v>26797.57</v>
      </c>
      <c r="FL26" s="200">
        <v>177168.63</v>
      </c>
      <c r="FM26" s="200">
        <v>204766.2</v>
      </c>
      <c r="FN26" s="200">
        <v>204766.2</v>
      </c>
      <c r="FO26" s="23"/>
      <c r="FP26" s="319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22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22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22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22"/>
      <c r="HQ26" s="15"/>
      <c r="HR26" s="15"/>
      <c r="HS26" s="377">
        <v>21</v>
      </c>
      <c r="HT26" s="490" t="s">
        <v>70</v>
      </c>
      <c r="HU26" s="490">
        <f>SUM(HU6:HU25)</f>
        <v>201</v>
      </c>
      <c r="HV26" s="490">
        <f>SUM(HV6:HV25)</f>
        <v>224</v>
      </c>
      <c r="HW26" s="491">
        <f>SUM(HW6:HW25)</f>
        <v>2048196707</v>
      </c>
      <c r="HX26" s="491">
        <f>SUM(HX6:HX25)</f>
        <v>2130515699</v>
      </c>
      <c r="HY26" s="492">
        <f t="shared" si="5"/>
        <v>1.1144278606965174</v>
      </c>
      <c r="HZ26" s="492">
        <f t="shared" si="6"/>
        <v>1.0401909600375117</v>
      </c>
      <c r="IA26" s="491"/>
      <c r="IB26" s="491"/>
      <c r="IC26" s="491"/>
      <c r="ID26" s="191"/>
      <c r="IE26" s="22"/>
      <c r="IF26" s="191"/>
      <c r="IG26" s="493">
        <v>21</v>
      </c>
      <c r="IH26" s="494" t="s">
        <v>70</v>
      </c>
      <c r="II26" s="495">
        <f t="shared" si="7"/>
        <v>1.0401909600375117</v>
      </c>
      <c r="IJ26" s="483">
        <f t="shared" ref="IJ26:IO26" si="123">SUM(IJ6:IJ25)</f>
        <v>466286.09</v>
      </c>
      <c r="IK26" s="496">
        <f t="shared" si="123"/>
        <v>474734.09906802501</v>
      </c>
      <c r="IL26" s="483">
        <f t="shared" si="123"/>
        <v>225221167.40000001</v>
      </c>
      <c r="IM26" s="496">
        <f t="shared" si="123"/>
        <v>236231994</v>
      </c>
      <c r="IN26" s="483">
        <f t="shared" si="123"/>
        <v>104827971.92639999</v>
      </c>
      <c r="IO26" s="496">
        <f t="shared" si="123"/>
        <v>105116646</v>
      </c>
      <c r="IP26" s="483">
        <f t="shared" si="31"/>
        <v>105294258.01639999</v>
      </c>
      <c r="IQ26" s="483">
        <f t="shared" si="31"/>
        <v>105591380.09906803</v>
      </c>
      <c r="IR26" s="497"/>
      <c r="IS26" s="498"/>
      <c r="IT26" s="497"/>
      <c r="IU26" s="225">
        <v>21</v>
      </c>
      <c r="IV26" s="499" t="s">
        <v>70</v>
      </c>
      <c r="IW26" s="500">
        <f>HY26</f>
        <v>1.1144278606965174</v>
      </c>
      <c r="IX26" s="501">
        <f t="shared" ref="IX26" si="124">HZ26</f>
        <v>1.0401909600375117</v>
      </c>
      <c r="IY26" s="405">
        <f t="shared" ref="IY26:JN26" si="125">SUM(IY6:IY25)</f>
        <v>35686406.588502966</v>
      </c>
      <c r="IZ26" s="406">
        <f t="shared" si="125"/>
        <v>37130264.913113631</v>
      </c>
      <c r="JA26" s="405">
        <f t="shared" si="125"/>
        <v>1718931.8145400002</v>
      </c>
      <c r="JB26" s="406">
        <f t="shared" si="125"/>
        <v>1835072.5226858652</v>
      </c>
      <c r="JC26" s="405">
        <f t="shared" si="125"/>
        <v>17462772.188368127</v>
      </c>
      <c r="JD26" s="406">
        <f t="shared" si="125"/>
        <v>18149461.290652249</v>
      </c>
      <c r="JE26" s="405">
        <f t="shared" si="125"/>
        <v>19267068.749999996</v>
      </c>
      <c r="JF26" s="406">
        <f t="shared" si="125"/>
        <v>20167799.049999997</v>
      </c>
      <c r="JG26" s="405">
        <f t="shared" si="125"/>
        <v>1948303.1881833333</v>
      </c>
      <c r="JH26" s="406">
        <f t="shared" si="125"/>
        <v>2060956.1771140464</v>
      </c>
      <c r="JI26" s="405">
        <f t="shared" si="125"/>
        <v>1064127.7434166665</v>
      </c>
      <c r="JJ26" s="406">
        <f t="shared" si="125"/>
        <v>1133218.2918309369</v>
      </c>
      <c r="JK26" s="405">
        <f t="shared" si="125"/>
        <v>4913328.9389999993</v>
      </c>
      <c r="JL26" s="406">
        <f t="shared" si="125"/>
        <v>5048265.453023877</v>
      </c>
      <c r="JM26" s="405">
        <f t="shared" si="125"/>
        <v>9827661.2010500003</v>
      </c>
      <c r="JN26" s="406">
        <f t="shared" si="125"/>
        <v>10248015.626367219</v>
      </c>
      <c r="JO26" s="405">
        <f t="shared" si="38"/>
        <v>91888600.413061082</v>
      </c>
      <c r="JP26" s="405">
        <f>IZ26+JB26+JD26+JF26+JL26+JN26+JH26+JJ26</f>
        <v>95773053.32478781</v>
      </c>
      <c r="JQ26" s="502">
        <f t="shared" si="9"/>
        <v>4.4952991132494731</v>
      </c>
      <c r="JR26" s="191"/>
      <c r="JS26" s="503"/>
      <c r="JT26" s="15"/>
      <c r="JU26" s="377">
        <v>21</v>
      </c>
      <c r="JV26" s="490" t="s">
        <v>70</v>
      </c>
      <c r="JW26" s="436">
        <f>SUM(JW6:JW25)</f>
        <v>224</v>
      </c>
      <c r="JX26" s="436">
        <f>SUM(JX6:JX25)</f>
        <v>222</v>
      </c>
      <c r="JY26" s="504">
        <f>SUM(JY6:JY25)</f>
        <v>2130515699</v>
      </c>
      <c r="JZ26" s="504">
        <f>'ABDA 3 month Phase II'!L28</f>
        <v>2148854870.3884373</v>
      </c>
      <c r="KA26" s="505">
        <f t="shared" si="40"/>
        <v>0.9910714285714286</v>
      </c>
      <c r="KB26" s="505">
        <f t="shared" si="41"/>
        <v>1.008607855552083</v>
      </c>
      <c r="KC26" s="505">
        <f>LT27/LS28</f>
        <v>1.2183050027170526</v>
      </c>
      <c r="KD26" s="506" t="s">
        <v>254</v>
      </c>
      <c r="KE26" s="507"/>
      <c r="KF26" s="508"/>
      <c r="KG26" s="507"/>
      <c r="KH26" s="193">
        <v>21</v>
      </c>
      <c r="KI26" s="509" t="s">
        <v>70</v>
      </c>
      <c r="KJ26" s="510" t="str">
        <f>KD26</f>
        <v>Q3</v>
      </c>
      <c r="KK26" s="511">
        <f t="shared" si="14"/>
        <v>1.2183050027170526</v>
      </c>
      <c r="KL26" s="405">
        <f>SUM(KL6:KL25)</f>
        <v>474734.09906802501</v>
      </c>
      <c r="KM26" s="405">
        <f>SUM(KM6:KM25)</f>
        <v>582404.61959144333</v>
      </c>
      <c r="KN26" s="405">
        <f t="shared" si="15"/>
        <v>236231994</v>
      </c>
      <c r="KO26" s="405">
        <v>240527467.54057765</v>
      </c>
      <c r="KP26" s="405">
        <f>SUM(KP6:KP25)</f>
        <v>105116646</v>
      </c>
      <c r="KQ26" s="405">
        <v>101297214.72157842</v>
      </c>
      <c r="KR26" s="405">
        <v>0</v>
      </c>
      <c r="KS26" s="405">
        <v>4822773.09</v>
      </c>
      <c r="KT26" s="405">
        <f>SUM(KL26,KP26,KR26)</f>
        <v>105591380.09906803</v>
      </c>
      <c r="KU26" s="405">
        <f>SUM(KM26,KQ26,KS26)</f>
        <v>106702392.43116987</v>
      </c>
      <c r="KV26" s="507"/>
      <c r="KW26" s="508"/>
      <c r="KX26" s="507"/>
      <c r="KY26" s="276">
        <f t="shared" si="70"/>
        <v>21</v>
      </c>
      <c r="KZ26" s="277">
        <v>20</v>
      </c>
      <c r="LA26" s="321">
        <f t="shared" si="71"/>
        <v>1</v>
      </c>
      <c r="LB26" s="321">
        <f t="shared" si="71"/>
        <v>1.008607855552083</v>
      </c>
      <c r="LC26" s="322">
        <v>97.871738014620576</v>
      </c>
      <c r="LD26" s="253">
        <f t="shared" si="72"/>
        <v>6856452.5574813029</v>
      </c>
      <c r="LE26" s="322">
        <v>97.871738014620576</v>
      </c>
      <c r="LF26" s="471">
        <f t="shared" si="46"/>
        <v>329728.4910262234</v>
      </c>
      <c r="LG26" s="322">
        <v>97.871738014620576</v>
      </c>
      <c r="LH26" s="253">
        <f t="shared" si="47"/>
        <v>3734227.3820086401</v>
      </c>
      <c r="LI26" s="322">
        <v>113.283800212451</v>
      </c>
      <c r="LJ26" s="471">
        <f t="shared" si="48"/>
        <v>2282307.354815267</v>
      </c>
      <c r="LK26" s="322">
        <v>114.530871148214</v>
      </c>
      <c r="LL26" s="471">
        <f t="shared" si="49"/>
        <v>352462.60048260487</v>
      </c>
      <c r="LM26" s="322">
        <v>133.31173389491801</v>
      </c>
      <c r="LN26" s="471">
        <f t="shared" si="50"/>
        <v>106485.09632945848</v>
      </c>
      <c r="LO26" s="322">
        <v>103.218284594742</v>
      </c>
      <c r="LP26" s="471">
        <f t="shared" si="51"/>
        <v>1067650.8948928853</v>
      </c>
      <c r="LQ26" s="322">
        <v>109.79963570127499</v>
      </c>
      <c r="LR26" s="253">
        <f t="shared" si="52"/>
        <v>1552668.2620523579</v>
      </c>
      <c r="LS26" s="256">
        <f t="shared" si="53"/>
        <v>13219079.974627145</v>
      </c>
      <c r="LT26" s="256">
        <f t="shared" si="73"/>
        <v>16281982.639088739</v>
      </c>
      <c r="LU26" s="23"/>
      <c r="LV26" s="22"/>
      <c r="LW26" s="15"/>
      <c r="LX26" s="193">
        <v>21</v>
      </c>
      <c r="LY26" s="512" t="s">
        <v>70</v>
      </c>
      <c r="LZ26" s="405">
        <f>SUM(LZ6:LZ25)</f>
        <v>105294258.01640001</v>
      </c>
      <c r="MA26" s="405">
        <f t="shared" ref="MA26:ME26" si="126">SUM(MA6:MA25)</f>
        <v>105591380.09906805</v>
      </c>
      <c r="MB26" s="406">
        <f t="shared" si="126"/>
        <v>101879619.34116986</v>
      </c>
      <c r="MC26" s="405">
        <f t="shared" si="126"/>
        <v>91888600.413061112</v>
      </c>
      <c r="MD26" s="405">
        <f t="shared" si="126"/>
        <v>95773053.324787825</v>
      </c>
      <c r="ME26" s="406">
        <f t="shared" si="126"/>
        <v>116680789.99107605</v>
      </c>
      <c r="MF26" s="405">
        <f t="shared" si="55"/>
        <v>13405657.603338897</v>
      </c>
      <c r="MG26" s="405">
        <f t="shared" si="55"/>
        <v>9818326.7742802203</v>
      </c>
      <c r="MH26" s="405">
        <f t="shared" si="55"/>
        <v>-14801170.649906188</v>
      </c>
      <c r="MI26" s="15"/>
      <c r="MJ26" s="22"/>
      <c r="MK26" s="15"/>
      <c r="ML26" s="15"/>
      <c r="MM26" s="15"/>
      <c r="MN26" s="15"/>
      <c r="MO26" s="15"/>
      <c r="MP26" s="22"/>
      <c r="MQ26" s="15"/>
      <c r="MR26" s="247">
        <f>MR25+1</f>
        <v>20</v>
      </c>
      <c r="MS26" s="256" t="s">
        <v>255</v>
      </c>
      <c r="MT26" s="256">
        <v>0</v>
      </c>
      <c r="MU26" s="325">
        <f>MT26/$MT$34*100</f>
        <v>0</v>
      </c>
      <c r="MV26" s="10"/>
      <c r="MW26" s="250">
        <f>MT26</f>
        <v>0</v>
      </c>
      <c r="MX26" s="325">
        <f>MW26/$MT$34*100</f>
        <v>0</v>
      </c>
      <c r="MY26" s="15"/>
      <c r="MZ26" s="22"/>
      <c r="NA26" s="15"/>
      <c r="NB26" s="247">
        <f>NB25+1</f>
        <v>20</v>
      </c>
      <c r="NC26" s="256" t="s">
        <v>255</v>
      </c>
      <c r="ND26" s="256">
        <v>0</v>
      </c>
      <c r="NE26" s="256">
        <f>MT26</f>
        <v>0</v>
      </c>
      <c r="NF26" s="256">
        <f t="shared" si="75"/>
        <v>0</v>
      </c>
      <c r="NG26" s="265">
        <f>IFERROR(NF26/ND26,0)</f>
        <v>0</v>
      </c>
      <c r="NH26" s="15"/>
      <c r="NI26" s="22"/>
      <c r="NJ26" s="15"/>
    </row>
    <row r="27" spans="1:374" ht="17.25" thickBot="1" x14ac:dyDescent="0.35">
      <c r="A27" s="15"/>
      <c r="K27" s="839"/>
      <c r="S27" s="15"/>
      <c r="T27" s="22"/>
      <c r="U27" s="15"/>
      <c r="V27" s="15"/>
      <c r="W27" s="15"/>
      <c r="X27" s="15"/>
      <c r="Y27" s="15"/>
      <c r="Z27" s="15"/>
      <c r="AA27" s="15"/>
      <c r="AB27" s="15"/>
      <c r="AC27" s="22"/>
      <c r="AD27" s="15"/>
      <c r="AE27" s="15"/>
      <c r="AF27" s="15"/>
      <c r="AG27" s="15"/>
      <c r="AH27" s="15"/>
      <c r="AI27" s="15"/>
      <c r="AJ27" s="15"/>
      <c r="AK27" s="374"/>
      <c r="AL27" s="15"/>
      <c r="AM27" s="247"/>
      <c r="AN27" s="15"/>
      <c r="AO27" s="15"/>
      <c r="AP27" s="15"/>
      <c r="AQ27" s="15"/>
      <c r="AR27" s="25"/>
      <c r="AS27" s="261"/>
      <c r="AT27" s="15"/>
      <c r="AU27" s="25"/>
      <c r="AV27" s="261"/>
      <c r="AW27" s="262"/>
      <c r="AX27" s="15"/>
      <c r="AY27" s="25"/>
      <c r="AZ27" s="261"/>
      <c r="BA27" s="262"/>
      <c r="BB27" s="15"/>
      <c r="BC27" s="25"/>
      <c r="BD27" s="261"/>
      <c r="BE27" s="262"/>
      <c r="BF27" s="15"/>
      <c r="BG27" s="25"/>
      <c r="BH27" s="261"/>
      <c r="BI27" s="262"/>
      <c r="BJ27" s="15"/>
      <c r="BK27" s="25"/>
      <c r="BL27" s="261"/>
      <c r="BM27" s="262"/>
      <c r="BN27" s="15"/>
      <c r="BO27" s="25"/>
      <c r="BP27" s="261"/>
      <c r="BQ27" s="262"/>
      <c r="BR27" s="15"/>
      <c r="BS27" s="25"/>
      <c r="BT27" s="261"/>
      <c r="BU27" s="262"/>
      <c r="BV27" s="262"/>
      <c r="BW27" s="262"/>
      <c r="BX27" s="262"/>
      <c r="BY27" s="25"/>
      <c r="BZ27" s="15"/>
      <c r="CA27" s="262"/>
      <c r="CB27" s="262"/>
      <c r="CC27" s="262"/>
      <c r="CD27" s="15"/>
      <c r="CE27" s="22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22"/>
      <c r="CS27" s="15"/>
      <c r="CT27" s="15"/>
      <c r="CU27" s="15"/>
      <c r="CV27" s="15"/>
      <c r="CW27" s="23"/>
      <c r="CX27" s="15"/>
      <c r="CY27" s="15"/>
      <c r="CZ27" s="15"/>
      <c r="DA27" s="15"/>
      <c r="DB27" s="22"/>
      <c r="DC27" s="15"/>
      <c r="DD27" s="15"/>
      <c r="DE27" s="15"/>
      <c r="DF27" s="15"/>
      <c r="DG27" s="23"/>
      <c r="DH27" s="15"/>
      <c r="DI27" s="15"/>
      <c r="DJ27" s="15"/>
      <c r="DK27" s="22"/>
      <c r="DL27" s="15"/>
      <c r="DM27" s="15"/>
      <c r="DN27" s="24"/>
      <c r="DO27" s="16"/>
      <c r="DP27" s="16"/>
      <c r="DQ27" s="16"/>
      <c r="DR27" s="16"/>
      <c r="DS27" s="15"/>
      <c r="DT27" s="15"/>
      <c r="DU27" s="15"/>
      <c r="DV27" s="15"/>
      <c r="DW27" s="489"/>
      <c r="DX27" s="22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22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22"/>
      <c r="FB27" s="15"/>
      <c r="FC27" s="247">
        <f t="shared" si="82"/>
        <v>22</v>
      </c>
      <c r="FD27" s="272"/>
      <c r="FE27" s="273" t="s">
        <v>256</v>
      </c>
      <c r="FF27" s="256">
        <v>7008</v>
      </c>
      <c r="FG27" s="256">
        <v>0</v>
      </c>
      <c r="FH27" s="256">
        <v>76350.25</v>
      </c>
      <c r="FI27" s="253">
        <f t="shared" si="122"/>
        <v>83358.25</v>
      </c>
      <c r="FJ27" s="256">
        <v>7008</v>
      </c>
      <c r="FK27" s="256">
        <v>0</v>
      </c>
      <c r="FL27" s="256">
        <v>76350.25</v>
      </c>
      <c r="FM27" s="256">
        <v>83358.25</v>
      </c>
      <c r="FN27" s="256">
        <v>83358.25</v>
      </c>
      <c r="FO27" s="23"/>
      <c r="FP27" s="319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22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22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22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22"/>
      <c r="HQ27" s="15"/>
      <c r="HR27" s="15"/>
      <c r="HS27" s="513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22"/>
      <c r="IF27" s="15"/>
      <c r="IG27" s="514">
        <v>22</v>
      </c>
      <c r="IH27" s="515" t="s">
        <v>72</v>
      </c>
      <c r="II27" s="516"/>
      <c r="IJ27" s="517"/>
      <c r="IK27" s="518">
        <f>IK26/IJ26</f>
        <v>1.0181176519077053</v>
      </c>
      <c r="IL27" s="517"/>
      <c r="IM27" s="518">
        <f>IM26/IL26</f>
        <v>1.0488889509237131</v>
      </c>
      <c r="IN27" s="517"/>
      <c r="IO27" s="518">
        <f>IO26/IN26</f>
        <v>1.0027537885956879</v>
      </c>
      <c r="IP27" s="517"/>
      <c r="IQ27" s="519">
        <f>IQ26/IP26</f>
        <v>1.0028218260735715</v>
      </c>
      <c r="IR27" s="520"/>
      <c r="IS27" s="521"/>
      <c r="IT27" s="520"/>
      <c r="IU27" s="522">
        <v>22</v>
      </c>
      <c r="IV27" s="519" t="s">
        <v>72</v>
      </c>
      <c r="IW27" s="523"/>
      <c r="IX27" s="523"/>
      <c r="IY27" s="524"/>
      <c r="IZ27" s="525">
        <f>IZ26/IY26</f>
        <v>1.0404596164937445</v>
      </c>
      <c r="JA27" s="524"/>
      <c r="JB27" s="525">
        <f>JB26/JA26</f>
        <v>1.0675656283532953</v>
      </c>
      <c r="JC27" s="524"/>
      <c r="JD27" s="525">
        <f>JD26/JC26</f>
        <v>1.0393230292920801</v>
      </c>
      <c r="JE27" s="524"/>
      <c r="JF27" s="525">
        <f>JF26/JE26</f>
        <v>1.0467497319746679</v>
      </c>
      <c r="JG27" s="526"/>
      <c r="JH27" s="525">
        <f>JH26/JG26</f>
        <v>1.0578210771372574</v>
      </c>
      <c r="JI27" s="526"/>
      <c r="JJ27" s="525">
        <f>JJ26/JI26</f>
        <v>1.0649269308517761</v>
      </c>
      <c r="JK27" s="524"/>
      <c r="JL27" s="525">
        <f>JL26/JK26</f>
        <v>1.0274633584885406</v>
      </c>
      <c r="JM27" s="524"/>
      <c r="JN27" s="525">
        <f>JN26/JM26</f>
        <v>1.0427725800389118</v>
      </c>
      <c r="JO27" s="526"/>
      <c r="JP27" s="527">
        <f>JP26/JO26</f>
        <v>1.0422735017648022</v>
      </c>
      <c r="JQ27" s="528"/>
      <c r="JR27" s="262"/>
      <c r="JS27" s="374"/>
      <c r="JT27" s="15"/>
      <c r="JU27" s="15"/>
      <c r="JV27" s="15"/>
      <c r="JW27" s="15"/>
      <c r="JX27" s="15"/>
      <c r="JY27" s="261"/>
      <c r="JZ27" s="15"/>
      <c r="KA27" s="15"/>
      <c r="KB27" s="15"/>
      <c r="KC27" s="15"/>
      <c r="KD27" s="15"/>
      <c r="KE27" s="15"/>
      <c r="KF27" s="529"/>
      <c r="KG27" s="530"/>
      <c r="KH27" s="459">
        <v>22</v>
      </c>
      <c r="KI27" s="531" t="s">
        <v>72</v>
      </c>
      <c r="KJ27" s="531"/>
      <c r="KK27" s="531"/>
      <c r="KL27" s="526"/>
      <c r="KM27" s="532">
        <f>KM26/KL26</f>
        <v>1.2268017417219279</v>
      </c>
      <c r="KN27" s="524"/>
      <c r="KO27" s="532">
        <f>KO26/KN26</f>
        <v>1.0181832844393535</v>
      </c>
      <c r="KP27" s="524"/>
      <c r="KQ27" s="532">
        <f>KQ26/KP26</f>
        <v>0.96366482927526453</v>
      </c>
      <c r="KR27" s="533"/>
      <c r="KS27" s="533" t="e">
        <f>KS26/KR26</f>
        <v>#DIV/0!</v>
      </c>
      <c r="KT27" s="524"/>
      <c r="KU27" s="533">
        <f>KU26/KT26</f>
        <v>1.0105218089872436</v>
      </c>
      <c r="KV27" s="530"/>
      <c r="KW27" s="529"/>
      <c r="KX27" s="530"/>
      <c r="KY27" s="534">
        <f t="shared" si="70"/>
        <v>22</v>
      </c>
      <c r="KZ27" s="535" t="s">
        <v>70</v>
      </c>
      <c r="LA27" s="536">
        <f t="shared" si="71"/>
        <v>0.9910714285714286</v>
      </c>
      <c r="LB27" s="536">
        <f t="shared" si="71"/>
        <v>1.008607855552083</v>
      </c>
      <c r="LC27" s="537"/>
      <c r="LD27" s="538">
        <f>SUM(LD7:LD26)</f>
        <v>48325444.757368967</v>
      </c>
      <c r="LE27" s="539"/>
      <c r="LF27" s="540">
        <f>SUM(LF7:LF26)</f>
        <v>2376084.6699430491</v>
      </c>
      <c r="LG27" s="541"/>
      <c r="LH27" s="538">
        <f>SUM(LH7:LH26)</f>
        <v>23349083.540678918</v>
      </c>
      <c r="LI27" s="542"/>
      <c r="LJ27" s="540">
        <f>SUM(LJ7:LJ26)</f>
        <v>22476369.306504369</v>
      </c>
      <c r="LK27" s="543"/>
      <c r="LL27" s="540">
        <f>SUM(LL7:LL26)</f>
        <v>2272871.3866697983</v>
      </c>
      <c r="LM27" s="543"/>
      <c r="LN27" s="540">
        <f>SUM(LN7:LN26)</f>
        <v>1317504.6697206269</v>
      </c>
      <c r="LO27" s="543"/>
      <c r="LP27" s="540">
        <f>SUM(LP7:LP26)</f>
        <v>5324144.1453817608</v>
      </c>
      <c r="LQ27" s="543"/>
      <c r="LR27" s="538">
        <f>SUM(LR7:LR26)</f>
        <v>11239287.514808541</v>
      </c>
      <c r="LS27" s="540"/>
      <c r="LT27" s="540">
        <f>LD27+LF27+LH27+LJ27+LP27+LR27+LL27+LN27</f>
        <v>116680789.99107602</v>
      </c>
      <c r="LU27" s="23"/>
      <c r="LV27" s="544"/>
      <c r="LW27" s="15"/>
      <c r="LX27" s="15"/>
      <c r="LY27" s="15"/>
      <c r="LZ27" s="545" t="s">
        <v>257</v>
      </c>
      <c r="MA27" s="546"/>
      <c r="MB27" s="215"/>
      <c r="MC27" s="215"/>
      <c r="MD27" s="215"/>
      <c r="ME27" s="215"/>
      <c r="MF27" s="215"/>
      <c r="MG27" s="215"/>
      <c r="MH27" s="215">
        <f>MH26-MG26</f>
        <v>-24619497.424186409</v>
      </c>
      <c r="MI27" s="15"/>
      <c r="MJ27" s="22"/>
      <c r="MK27" s="15"/>
      <c r="ML27" s="15"/>
      <c r="MM27" s="15"/>
      <c r="MN27" s="15"/>
      <c r="MO27" s="15"/>
      <c r="MP27" s="22"/>
      <c r="MQ27" s="15"/>
      <c r="MR27" s="391">
        <f>MR26+1</f>
        <v>21</v>
      </c>
      <c r="MS27" s="324" t="s">
        <v>258</v>
      </c>
      <c r="MT27" s="324">
        <v>0</v>
      </c>
      <c r="MU27" s="547">
        <f>MT27/$MT$34*100</f>
        <v>0</v>
      </c>
      <c r="MV27" s="195"/>
      <c r="MW27" s="399">
        <f>MT27</f>
        <v>0</v>
      </c>
      <c r="MX27" s="547">
        <f>MW27/$MT$34*100</f>
        <v>0</v>
      </c>
      <c r="MY27" s="15"/>
      <c r="MZ27" s="22"/>
      <c r="NA27" s="15"/>
      <c r="NB27" s="391">
        <f>NB26+1</f>
        <v>21</v>
      </c>
      <c r="NC27" s="324" t="s">
        <v>258</v>
      </c>
      <c r="ND27" s="324">
        <v>0</v>
      </c>
      <c r="NE27" s="324">
        <v>0</v>
      </c>
      <c r="NF27" s="324">
        <f t="shared" si="75"/>
        <v>0</v>
      </c>
      <c r="NG27" s="486">
        <f>IFERROR(NF27/ND27,0)</f>
        <v>0</v>
      </c>
      <c r="NH27" s="15"/>
      <c r="NI27" s="22"/>
      <c r="NJ27" s="15"/>
    </row>
    <row r="28" spans="1:374" ht="17.25" thickBot="1" x14ac:dyDescent="0.35">
      <c r="A28" s="15"/>
      <c r="K28" s="840"/>
      <c r="S28" s="15"/>
      <c r="T28" s="22"/>
      <c r="U28" s="15"/>
      <c r="V28" s="15"/>
      <c r="W28" s="15"/>
      <c r="X28" s="15"/>
      <c r="Y28" s="15"/>
      <c r="Z28" s="15"/>
      <c r="AA28" s="15"/>
      <c r="AB28" s="15"/>
      <c r="AC28" s="22"/>
      <c r="AD28" s="15"/>
      <c r="AE28" s="15"/>
      <c r="AF28" s="15"/>
      <c r="AG28" s="15"/>
      <c r="AH28" s="15"/>
      <c r="AI28" s="15"/>
      <c r="AJ28" s="15"/>
      <c r="AK28" s="374"/>
      <c r="AL28" s="15"/>
      <c r="AM28" s="247"/>
      <c r="AN28" s="15"/>
      <c r="AO28" s="15"/>
      <c r="AP28" s="15"/>
      <c r="AQ28" s="15"/>
      <c r="AR28" s="25"/>
      <c r="AS28" s="261"/>
      <c r="AT28" s="15"/>
      <c r="AU28" s="25"/>
      <c r="AV28" s="261"/>
      <c r="AW28" s="262"/>
      <c r="AX28" s="15"/>
      <c r="AY28" s="25"/>
      <c r="AZ28" s="261"/>
      <c r="BA28" s="262"/>
      <c r="BB28" s="15"/>
      <c r="BC28" s="25"/>
      <c r="BD28" s="261"/>
      <c r="BE28" s="262"/>
      <c r="BF28" s="15"/>
      <c r="BG28" s="25"/>
      <c r="BH28" s="261"/>
      <c r="BI28" s="262"/>
      <c r="BJ28" s="15"/>
      <c r="BK28" s="25"/>
      <c r="BL28" s="261"/>
      <c r="BM28" s="262"/>
      <c r="BN28" s="15"/>
      <c r="BO28" s="25"/>
      <c r="BP28" s="261"/>
      <c r="BQ28" s="262"/>
      <c r="BR28" s="15"/>
      <c r="BS28" s="25"/>
      <c r="BT28" s="261"/>
      <c r="BU28" s="262"/>
      <c r="BV28" s="262"/>
      <c r="BW28" s="262"/>
      <c r="BX28" s="262"/>
      <c r="BY28" s="25"/>
      <c r="BZ28" s="15"/>
      <c r="CA28" s="262"/>
      <c r="CB28" s="262"/>
      <c r="CC28" s="262"/>
      <c r="CD28" s="15"/>
      <c r="CE28" s="22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22"/>
      <c r="CS28" s="15"/>
      <c r="CT28" s="15"/>
      <c r="CU28" s="15"/>
      <c r="CV28" s="15"/>
      <c r="CW28" s="23"/>
      <c r="CX28" s="15"/>
      <c r="CY28" s="15"/>
      <c r="CZ28" s="15"/>
      <c r="DA28" s="15"/>
      <c r="DB28" s="22"/>
      <c r="DC28" s="15"/>
      <c r="DD28" s="15"/>
      <c r="DE28" s="15"/>
      <c r="DF28" s="15"/>
      <c r="DG28" s="23"/>
      <c r="DH28" s="15"/>
      <c r="DI28" s="15"/>
      <c r="DJ28" s="15"/>
      <c r="DK28" s="22"/>
      <c r="DL28" s="15"/>
      <c r="DM28" s="15"/>
      <c r="DN28" s="24"/>
      <c r="DO28" s="16"/>
      <c r="DP28" s="16"/>
      <c r="DQ28" s="16"/>
      <c r="DR28" s="16"/>
      <c r="DS28" s="15"/>
      <c r="DT28" s="15"/>
      <c r="DU28" s="15"/>
      <c r="DV28" s="15"/>
      <c r="DW28" s="15"/>
      <c r="DX28" s="22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22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22"/>
      <c r="FB28" s="15"/>
      <c r="FC28" s="193">
        <f t="shared" si="82"/>
        <v>23</v>
      </c>
      <c r="FD28" s="317"/>
      <c r="FE28" s="318" t="s">
        <v>259</v>
      </c>
      <c r="FF28" s="200">
        <v>90142.56</v>
      </c>
      <c r="FG28" s="200">
        <v>63872.3</v>
      </c>
      <c r="FH28" s="200">
        <v>215404</v>
      </c>
      <c r="FI28" s="201">
        <f t="shared" si="122"/>
        <v>369418.86</v>
      </c>
      <c r="FJ28" s="200">
        <v>0</v>
      </c>
      <c r="FK28" s="200">
        <v>0</v>
      </c>
      <c r="FL28" s="200">
        <v>0</v>
      </c>
      <c r="FM28" s="200">
        <v>0</v>
      </c>
      <c r="FN28" s="200">
        <v>0</v>
      </c>
      <c r="FO28" s="23"/>
      <c r="FP28" s="319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22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22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22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22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503"/>
      <c r="IF28" s="15"/>
      <c r="IG28" s="15"/>
      <c r="IH28" s="15"/>
      <c r="II28" s="15"/>
      <c r="IJ28" s="15"/>
      <c r="IK28" s="15"/>
      <c r="IL28" s="15"/>
      <c r="IM28" s="548">
        <f>IM26-IL26</f>
        <v>11010826.599999994</v>
      </c>
      <c r="IN28" s="15"/>
      <c r="IO28" s="548">
        <f>IO26-IN26</f>
        <v>288674.07360000908</v>
      </c>
      <c r="IP28" s="15"/>
      <c r="IQ28" s="548">
        <f>IQ26-IP26</f>
        <v>297122.08266803622</v>
      </c>
      <c r="IR28" s="15"/>
      <c r="IS28" s="22"/>
      <c r="IT28" s="15"/>
      <c r="IU28" s="15"/>
      <c r="IV28" s="15"/>
      <c r="IW28" s="15"/>
      <c r="IX28" s="15"/>
      <c r="IY28" s="15"/>
      <c r="IZ28" s="15"/>
      <c r="JA28" s="15"/>
      <c r="JB28" s="27"/>
      <c r="JC28" s="15"/>
      <c r="JD28" s="27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22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549"/>
      <c r="KG28" s="550"/>
      <c r="KH28" s="15"/>
      <c r="KI28" s="15"/>
      <c r="KJ28" s="15"/>
      <c r="KK28" s="15"/>
      <c r="KL28" s="15"/>
      <c r="KM28" s="15"/>
      <c r="KN28" s="15"/>
      <c r="KO28" s="548"/>
      <c r="KP28" s="15"/>
      <c r="KQ28" s="15"/>
      <c r="KR28" s="15"/>
      <c r="KS28" s="15"/>
      <c r="KT28" s="550"/>
      <c r="KU28" s="550"/>
      <c r="KV28" s="550"/>
      <c r="KW28" s="549"/>
      <c r="KX28" s="550"/>
      <c r="KY28" s="522">
        <f t="shared" si="70"/>
        <v>23</v>
      </c>
      <c r="KZ28" s="551"/>
      <c r="LA28" s="551"/>
      <c r="LB28" s="552" t="s">
        <v>260</v>
      </c>
      <c r="LC28" s="553">
        <f>IZ26</f>
        <v>37130264.913113631</v>
      </c>
      <c r="LD28" s="532">
        <f>LD27/LC28</f>
        <v>1.3015109068155728</v>
      </c>
      <c r="LE28" s="553">
        <f>JB26</f>
        <v>1835072.5226858652</v>
      </c>
      <c r="LF28" s="532">
        <f>LF27/LE28</f>
        <v>1.2948178562803299</v>
      </c>
      <c r="LG28" s="553">
        <f>JD26</f>
        <v>18149461.290652249</v>
      </c>
      <c r="LH28" s="532">
        <f>LH27/LG28</f>
        <v>1.2864890680091259</v>
      </c>
      <c r="LI28" s="532"/>
      <c r="LJ28" s="532">
        <f>LJ27/JF26</f>
        <v>1.114468130646332</v>
      </c>
      <c r="LK28" s="553">
        <f>JH26</f>
        <v>2060956.1771140464</v>
      </c>
      <c r="LL28" s="532">
        <f>LL27/LK28</f>
        <v>1.1028237339100031</v>
      </c>
      <c r="LM28" s="553">
        <f>JJ26</f>
        <v>1133218.2918309369</v>
      </c>
      <c r="LN28" s="532">
        <f>LN27/LM28</f>
        <v>1.1626221348685954</v>
      </c>
      <c r="LO28" s="553">
        <f>JL26</f>
        <v>5048265.453023877</v>
      </c>
      <c r="LP28" s="532">
        <f>LP27/LO28</f>
        <v>1.0546482143074776</v>
      </c>
      <c r="LQ28" s="553">
        <f>JN26</f>
        <v>10248015.626367219</v>
      </c>
      <c r="LR28" s="532">
        <f>LR27/LQ28</f>
        <v>1.0967281788574628</v>
      </c>
      <c r="LS28" s="553">
        <f>JP26</f>
        <v>95773053.32478781</v>
      </c>
      <c r="LT28" s="533">
        <f>LT27/LS28</f>
        <v>1.2183050027170526</v>
      </c>
      <c r="LU28" s="554"/>
      <c r="LV28" s="22"/>
      <c r="LW28" s="15"/>
      <c r="LX28" s="15"/>
      <c r="LY28" s="15"/>
      <c r="LZ28" s="15"/>
      <c r="MA28" s="15"/>
      <c r="MB28" s="254"/>
      <c r="MC28" s="15"/>
      <c r="MD28" s="15"/>
      <c r="ME28" s="15"/>
      <c r="MF28" s="15"/>
      <c r="MG28" s="15"/>
      <c r="MH28" s="15"/>
      <c r="MI28" s="15"/>
      <c r="MJ28" s="22"/>
      <c r="MK28" s="15"/>
      <c r="ML28" s="15"/>
      <c r="MM28" s="15"/>
      <c r="MN28" s="15"/>
      <c r="MO28" s="15"/>
      <c r="MP28" s="22"/>
      <c r="MQ28" s="15"/>
      <c r="MR28" s="247">
        <f t="shared" ref="MR28:MR31" si="127">MR27+1</f>
        <v>22</v>
      </c>
      <c r="MS28" s="555" t="s">
        <v>261</v>
      </c>
      <c r="MT28" s="6">
        <f>SUM(MT25:MT27)</f>
        <v>136512325.29783061</v>
      </c>
      <c r="MU28" s="556">
        <f>MT28/$MT$34*100</f>
        <v>6.3527940941471766</v>
      </c>
      <c r="MV28" s="10"/>
      <c r="MW28" s="557">
        <f>SUM(MW25:MW27)</f>
        <v>136512325.29783058</v>
      </c>
      <c r="MX28" s="556">
        <f>MW28/$MT$34*100</f>
        <v>6.3527940941471757</v>
      </c>
      <c r="MY28" s="15"/>
      <c r="MZ28" s="22"/>
      <c r="NA28" s="15"/>
      <c r="NB28" s="247">
        <f t="shared" ref="NB28:NB32" si="128">NB27+1</f>
        <v>22</v>
      </c>
      <c r="NC28" s="555" t="s">
        <v>261</v>
      </c>
      <c r="ND28" s="6">
        <v>119903701.31244111</v>
      </c>
      <c r="NE28" s="6">
        <f>NE25+NE26+NE27</f>
        <v>136512325.29783061</v>
      </c>
      <c r="NF28" s="388">
        <f t="shared" si="75"/>
        <v>16608623.985389501</v>
      </c>
      <c r="NG28" s="265">
        <f t="shared" si="76"/>
        <v>0.13851635774037779</v>
      </c>
      <c r="NH28" s="15"/>
      <c r="NI28" s="22"/>
      <c r="NJ28" s="15"/>
    </row>
    <row r="29" spans="1:374" x14ac:dyDescent="0.3">
      <c r="A29" s="15"/>
      <c r="K29" s="840"/>
      <c r="S29" s="15"/>
      <c r="T29" s="22"/>
      <c r="U29" s="15"/>
      <c r="V29" s="15"/>
      <c r="W29" s="15"/>
      <c r="X29" s="15"/>
      <c r="Y29" s="15"/>
      <c r="Z29" s="15"/>
      <c r="AA29" s="15"/>
      <c r="AB29" s="15"/>
      <c r="AC29" s="22"/>
      <c r="AD29" s="15"/>
      <c r="AE29" s="15"/>
      <c r="AF29" s="15"/>
      <c r="AG29" s="15"/>
      <c r="AH29" s="15"/>
      <c r="AI29" s="15"/>
      <c r="AJ29" s="15"/>
      <c r="AK29" s="374"/>
      <c r="AL29" s="15"/>
      <c r="AM29" s="247"/>
      <c r="AN29" s="15"/>
      <c r="AO29" s="15"/>
      <c r="AP29" s="15"/>
      <c r="AQ29" s="15"/>
      <c r="AR29" s="25"/>
      <c r="AS29" s="261"/>
      <c r="AT29" s="15"/>
      <c r="AU29" s="25"/>
      <c r="AV29" s="261"/>
      <c r="AW29" s="262"/>
      <c r="AX29" s="15"/>
      <c r="AY29" s="25"/>
      <c r="AZ29" s="261"/>
      <c r="BA29" s="262"/>
      <c r="BB29" s="15"/>
      <c r="BC29" s="25"/>
      <c r="BD29" s="261"/>
      <c r="BE29" s="262"/>
      <c r="BF29" s="15"/>
      <c r="BG29" s="25"/>
      <c r="BH29" s="261"/>
      <c r="BI29" s="262"/>
      <c r="BJ29" s="15"/>
      <c r="BK29" s="25"/>
      <c r="BL29" s="261"/>
      <c r="BM29" s="262"/>
      <c r="BN29" s="15"/>
      <c r="BO29" s="25"/>
      <c r="BP29" s="261"/>
      <c r="BQ29" s="262"/>
      <c r="BR29" s="15"/>
      <c r="BS29" s="25"/>
      <c r="BT29" s="261"/>
      <c r="BU29" s="262"/>
      <c r="BV29" s="262"/>
      <c r="BW29" s="262"/>
      <c r="BX29" s="262"/>
      <c r="BY29" s="25"/>
      <c r="BZ29" s="15"/>
      <c r="CA29" s="262"/>
      <c r="CB29" s="262"/>
      <c r="CC29" s="262"/>
      <c r="CD29" s="15"/>
      <c r="CE29" s="22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22"/>
      <c r="CS29" s="15"/>
      <c r="CT29" s="15"/>
      <c r="CU29" s="15"/>
      <c r="CV29" s="15"/>
      <c r="CW29" s="23"/>
      <c r="CX29" s="15"/>
      <c r="CY29" s="15"/>
      <c r="CZ29" s="15"/>
      <c r="DA29" s="15"/>
      <c r="DB29" s="22"/>
      <c r="DC29" s="15"/>
      <c r="DD29" s="15"/>
      <c r="DE29" s="15"/>
      <c r="DF29" s="15"/>
      <c r="DG29" s="23"/>
      <c r="DH29" s="15"/>
      <c r="DI29" s="15"/>
      <c r="DJ29" s="15"/>
      <c r="DK29" s="22"/>
      <c r="DL29" s="15"/>
      <c r="DM29" s="15"/>
      <c r="DN29" s="24"/>
      <c r="DO29" s="16"/>
      <c r="DP29" s="16"/>
      <c r="DQ29" s="16"/>
      <c r="DR29" s="16"/>
      <c r="DS29" s="15"/>
      <c r="DT29" s="15"/>
      <c r="DU29" s="15"/>
      <c r="DV29" s="15"/>
      <c r="DW29" s="15"/>
      <c r="DX29" s="22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22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22"/>
      <c r="FB29" s="15"/>
      <c r="FC29" s="247">
        <f t="shared" si="82"/>
        <v>24</v>
      </c>
      <c r="FD29" s="272"/>
      <c r="FE29" s="273" t="s">
        <v>262</v>
      </c>
      <c r="FF29" s="256">
        <v>33305.32</v>
      </c>
      <c r="FG29" s="256">
        <v>59654.66</v>
      </c>
      <c r="FH29" s="256">
        <v>137989.01999999999</v>
      </c>
      <c r="FI29" s="253">
        <f t="shared" si="122"/>
        <v>230949</v>
      </c>
      <c r="FJ29" s="256">
        <v>33305.32</v>
      </c>
      <c r="FK29" s="256">
        <v>59654.66</v>
      </c>
      <c r="FL29" s="256">
        <v>137989.01999999999</v>
      </c>
      <c r="FM29" s="256">
        <v>230949</v>
      </c>
      <c r="FN29" s="256">
        <v>230949</v>
      </c>
      <c r="FO29" s="23"/>
      <c r="FP29" s="319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22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22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22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22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22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22"/>
      <c r="IT29" s="15"/>
      <c r="IU29" s="15"/>
      <c r="IV29" s="15"/>
      <c r="IW29" s="15"/>
      <c r="IX29" s="15"/>
      <c r="IY29" s="15"/>
      <c r="IZ29" s="15"/>
      <c r="JA29" s="15"/>
      <c r="JB29" s="27"/>
      <c r="JC29" s="15"/>
      <c r="JD29" s="27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262"/>
      <c r="JS29" s="374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549"/>
      <c r="KG29" s="550"/>
      <c r="KH29" s="550"/>
      <c r="KI29" s="550"/>
      <c r="KJ29" s="550"/>
      <c r="KK29" s="550"/>
      <c r="KL29" s="550"/>
      <c r="KM29" s="15"/>
      <c r="KN29" s="550"/>
      <c r="KO29" s="558"/>
      <c r="KP29" s="550"/>
      <c r="KQ29" s="558"/>
      <c r="KR29" s="558"/>
      <c r="KS29" s="558"/>
      <c r="KT29" s="550"/>
      <c r="KU29" s="550"/>
      <c r="KV29" s="550"/>
      <c r="KW29" s="549"/>
      <c r="KX29" s="550"/>
      <c r="KY29" s="15"/>
      <c r="KZ29" s="15"/>
      <c r="LA29" s="15"/>
      <c r="LB29" s="15"/>
      <c r="LC29" s="15"/>
      <c r="LD29" s="262"/>
      <c r="LE29" s="15"/>
      <c r="LF29" s="262"/>
      <c r="LG29" s="15"/>
      <c r="LH29" s="262"/>
      <c r="LI29" s="262"/>
      <c r="LJ29" s="262"/>
      <c r="LK29" s="262"/>
      <c r="LL29" s="262"/>
      <c r="LM29" s="262"/>
      <c r="LN29" s="262"/>
      <c r="LO29" s="15"/>
      <c r="LP29" s="262"/>
      <c r="LQ29" s="15"/>
      <c r="LR29" s="262"/>
      <c r="LS29" s="15"/>
      <c r="LT29" s="262"/>
      <c r="LU29" s="27"/>
      <c r="LV29" s="22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22"/>
      <c r="MK29" s="15"/>
      <c r="ML29" s="15"/>
      <c r="MM29" s="15"/>
      <c r="MN29" s="15"/>
      <c r="MO29" s="15"/>
      <c r="MP29" s="22"/>
      <c r="MQ29" s="15"/>
      <c r="MR29" s="193">
        <f t="shared" si="127"/>
        <v>23</v>
      </c>
      <c r="MS29" s="352" t="s">
        <v>263</v>
      </c>
      <c r="MT29" s="7">
        <f>MT11</f>
        <v>4822773.09</v>
      </c>
      <c r="MU29" s="418">
        <f t="shared" ref="MU29" si="129">MT29/$MT$34*100</f>
        <v>0.2244345654263851</v>
      </c>
      <c r="MV29" s="7">
        <f t="shared" ref="MV29:MW29" si="130">MV11</f>
        <v>0</v>
      </c>
      <c r="MW29" s="559">
        <f t="shared" si="130"/>
        <v>4822773.09</v>
      </c>
      <c r="MX29" s="418">
        <f t="shared" ref="MX29:MX30" si="131">MW29/$MT$34*100</f>
        <v>0.2244345654263851</v>
      </c>
      <c r="MY29" s="15"/>
      <c r="MZ29" s="22"/>
      <c r="NA29" s="15"/>
      <c r="NB29" s="193">
        <f t="shared" si="128"/>
        <v>23</v>
      </c>
      <c r="NC29" s="352" t="s">
        <v>263</v>
      </c>
      <c r="ND29" s="7">
        <v>4827046.4550000001</v>
      </c>
      <c r="NE29" s="7">
        <f>MT29</f>
        <v>4822773.09</v>
      </c>
      <c r="NF29" s="405">
        <f t="shared" si="75"/>
        <v>-4273.3650000002235</v>
      </c>
      <c r="NG29" s="307">
        <f t="shared" si="76"/>
        <v>-8.8529601689947351E-4</v>
      </c>
      <c r="NH29" s="15"/>
      <c r="NI29" s="22"/>
      <c r="NJ29" s="15"/>
    </row>
    <row r="30" spans="1:374" x14ac:dyDescent="0.3">
      <c r="A30" s="15"/>
      <c r="K30" s="840"/>
      <c r="S30" s="15"/>
      <c r="T30" s="22"/>
      <c r="U30" s="15"/>
      <c r="V30" s="15"/>
      <c r="W30" s="15"/>
      <c r="X30" s="15"/>
      <c r="Y30" s="15"/>
      <c r="Z30" s="15"/>
      <c r="AA30" s="15"/>
      <c r="AB30" s="15"/>
      <c r="AC30" s="22"/>
      <c r="AD30" s="15"/>
      <c r="AE30" s="15"/>
      <c r="AF30" s="15"/>
      <c r="AG30" s="15"/>
      <c r="AH30" s="15"/>
      <c r="AI30" s="15"/>
      <c r="AJ30" s="15"/>
      <c r="AK30" s="374"/>
      <c r="AL30" s="15"/>
      <c r="AM30" s="247"/>
      <c r="AN30" s="15"/>
      <c r="AO30" s="15"/>
      <c r="AP30" s="15"/>
      <c r="AQ30" s="15"/>
      <c r="AR30" s="25"/>
      <c r="AS30" s="261"/>
      <c r="AT30" s="15"/>
      <c r="AU30" s="25"/>
      <c r="AV30" s="261"/>
      <c r="AW30" s="262"/>
      <c r="AX30" s="15"/>
      <c r="AY30" s="25"/>
      <c r="AZ30" s="261"/>
      <c r="BA30" s="262"/>
      <c r="BB30" s="15"/>
      <c r="BC30" s="25"/>
      <c r="BD30" s="261"/>
      <c r="BE30" s="262"/>
      <c r="BF30" s="15"/>
      <c r="BG30" s="25"/>
      <c r="BH30" s="261"/>
      <c r="BI30" s="262"/>
      <c r="BJ30" s="15"/>
      <c r="BK30" s="25"/>
      <c r="BL30" s="261"/>
      <c r="BM30" s="262"/>
      <c r="BN30" s="15"/>
      <c r="BO30" s="25"/>
      <c r="BP30" s="261"/>
      <c r="BQ30" s="262"/>
      <c r="BR30" s="15"/>
      <c r="BS30" s="25"/>
      <c r="BT30" s="261"/>
      <c r="BU30" s="262"/>
      <c r="BV30" s="262"/>
      <c r="BW30" s="262"/>
      <c r="BX30" s="262"/>
      <c r="BY30" s="25"/>
      <c r="BZ30" s="15"/>
      <c r="CA30" s="262"/>
      <c r="CB30" s="262"/>
      <c r="CC30" s="262"/>
      <c r="CD30" s="15"/>
      <c r="CE30" s="22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22"/>
      <c r="CS30" s="15"/>
      <c r="CT30" s="15"/>
      <c r="CU30" s="15"/>
      <c r="CV30" s="15"/>
      <c r="CW30" s="23"/>
      <c r="CX30" s="15"/>
      <c r="CY30" s="15"/>
      <c r="CZ30" s="15"/>
      <c r="DA30" s="15"/>
      <c r="DB30" s="22"/>
      <c r="DC30" s="15"/>
      <c r="DD30" s="15"/>
      <c r="DE30" s="15"/>
      <c r="DF30" s="15"/>
      <c r="DG30" s="23"/>
      <c r="DH30" s="15"/>
      <c r="DI30" s="15"/>
      <c r="DJ30" s="15"/>
      <c r="DK30" s="22"/>
      <c r="DL30" s="15"/>
      <c r="DM30" s="15"/>
      <c r="DN30" s="24"/>
      <c r="DO30" s="16"/>
      <c r="DP30" s="16"/>
      <c r="DQ30" s="16"/>
      <c r="DR30" s="16"/>
      <c r="DS30" s="15"/>
      <c r="DT30" s="15"/>
      <c r="DU30" s="15"/>
      <c r="DV30" s="15"/>
      <c r="DW30" s="15"/>
      <c r="DX30" s="22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22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22"/>
      <c r="FB30" s="15"/>
      <c r="FC30" s="193">
        <f t="shared" si="82"/>
        <v>25</v>
      </c>
      <c r="FD30" s="317"/>
      <c r="FE30" s="318" t="s">
        <v>264</v>
      </c>
      <c r="FF30" s="200">
        <v>252328.02719999995</v>
      </c>
      <c r="FG30" s="200">
        <v>267313.91000000003</v>
      </c>
      <c r="FH30" s="200">
        <v>239894.81</v>
      </c>
      <c r="FI30" s="201">
        <f t="shared" si="122"/>
        <v>759536.74719999998</v>
      </c>
      <c r="FJ30" s="200">
        <v>252328.02720000001</v>
      </c>
      <c r="FK30" s="200">
        <v>267313.91000000003</v>
      </c>
      <c r="FL30" s="200">
        <v>239894.81</v>
      </c>
      <c r="FM30" s="200">
        <v>759536.7472000001</v>
      </c>
      <c r="FN30" s="200">
        <v>759536.7472000001</v>
      </c>
      <c r="FO30" s="23"/>
      <c r="FP30" s="319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22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22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22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22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22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22"/>
      <c r="IT30" s="15"/>
      <c r="IU30" s="15"/>
      <c r="IV30" s="15"/>
      <c r="IW30" s="15"/>
      <c r="IX30" s="15"/>
      <c r="IY30" s="15"/>
      <c r="IZ30" s="15"/>
      <c r="JA30" s="15"/>
      <c r="JB30" s="27"/>
      <c r="JC30" s="15"/>
      <c r="JD30" s="27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22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549"/>
      <c r="KG30" s="550"/>
      <c r="KH30" s="32"/>
      <c r="KI30" s="32"/>
      <c r="KJ30" s="32"/>
      <c r="KK30" s="32"/>
      <c r="KL30" s="32"/>
      <c r="KM30" s="15"/>
      <c r="KN30" s="550"/>
      <c r="KO30" s="550"/>
      <c r="KP30" s="550"/>
      <c r="KQ30" s="550"/>
      <c r="KR30" s="550"/>
      <c r="KS30" s="550"/>
      <c r="KT30" s="32"/>
      <c r="KU30" s="32"/>
      <c r="KV30" s="550"/>
      <c r="KW30" s="549"/>
      <c r="KX30" s="550"/>
      <c r="KY30" s="190"/>
      <c r="KZ30" s="190"/>
      <c r="LA30" s="190"/>
      <c r="LB30" s="190"/>
      <c r="LC30" s="190"/>
      <c r="LD30" s="560"/>
      <c r="LE30" s="560"/>
      <c r="LF30" s="561"/>
      <c r="LG30" s="190"/>
      <c r="LH30" s="561"/>
      <c r="LI30" s="561"/>
      <c r="LJ30" s="190"/>
      <c r="LK30" s="15"/>
      <c r="LL30" s="15"/>
      <c r="LM30" s="15"/>
      <c r="LN30" s="15"/>
      <c r="LO30" s="23"/>
      <c r="LP30" s="15"/>
      <c r="LQ30" s="15"/>
      <c r="LR30" s="15"/>
      <c r="LS30" s="15"/>
      <c r="LT30" s="15"/>
      <c r="LU30" s="27"/>
      <c r="LV30" s="22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22"/>
      <c r="MK30" s="15"/>
      <c r="ML30" s="15"/>
      <c r="MM30" s="15"/>
      <c r="MN30" s="15"/>
      <c r="MO30" s="15"/>
      <c r="MP30" s="22"/>
      <c r="MQ30" s="15"/>
      <c r="MR30" s="247">
        <f t="shared" si="127"/>
        <v>24</v>
      </c>
      <c r="MS30" s="555" t="s">
        <v>265</v>
      </c>
      <c r="MT30" s="6">
        <f>MT28-MT29</f>
        <v>131689552.20783061</v>
      </c>
      <c r="MU30" s="556">
        <f>MT30/$MT$34*100</f>
        <v>6.1283595287207913</v>
      </c>
      <c r="MV30" s="10"/>
      <c r="MW30" s="557">
        <f>MW28-MW29</f>
        <v>131689552.20783058</v>
      </c>
      <c r="MX30" s="556">
        <f t="shared" si="131"/>
        <v>6.1283595287207904</v>
      </c>
      <c r="MY30" s="15"/>
      <c r="MZ30" s="22"/>
      <c r="NA30" s="15"/>
      <c r="NB30" s="247">
        <f t="shared" si="128"/>
        <v>24</v>
      </c>
      <c r="NC30" s="555" t="s">
        <v>265</v>
      </c>
      <c r="ND30" s="6">
        <v>115076654.85744111</v>
      </c>
      <c r="NE30" s="6">
        <f>MT30</f>
        <v>131689552.20783061</v>
      </c>
      <c r="NF30" s="388">
        <f t="shared" si="75"/>
        <v>16612897.350389495</v>
      </c>
      <c r="NG30" s="265">
        <f t="shared" si="76"/>
        <v>0.14436374928494256</v>
      </c>
      <c r="NH30" s="15"/>
      <c r="NI30" s="22"/>
      <c r="NJ30" s="15"/>
    </row>
    <row r="31" spans="1:374" x14ac:dyDescent="0.3">
      <c r="A31" s="15"/>
      <c r="B31" s="887"/>
      <c r="C31" s="887"/>
      <c r="D31" s="887"/>
      <c r="E31" s="887"/>
      <c r="K31" s="840"/>
      <c r="S31" s="15"/>
      <c r="T31" s="22"/>
      <c r="U31" s="15"/>
      <c r="V31" s="15"/>
      <c r="W31" s="15"/>
      <c r="X31" s="15"/>
      <c r="Y31" s="15"/>
      <c r="Z31" s="15"/>
      <c r="AA31" s="15"/>
      <c r="AB31" s="15"/>
      <c r="AC31" s="22"/>
      <c r="AD31" s="15"/>
      <c r="AE31" s="15"/>
      <c r="AF31" s="15"/>
      <c r="AG31" s="15"/>
      <c r="AH31" s="15"/>
      <c r="AI31" s="15"/>
      <c r="AJ31" s="15"/>
      <c r="AK31" s="374"/>
      <c r="AL31" s="15"/>
      <c r="AM31" s="424"/>
      <c r="AN31" s="487"/>
      <c r="AO31" s="15"/>
      <c r="AP31" s="10"/>
      <c r="AQ31" s="15"/>
      <c r="AR31" s="15"/>
      <c r="AS31" s="488"/>
      <c r="AT31" s="10"/>
      <c r="AU31" s="15"/>
      <c r="AV31" s="488"/>
      <c r="AW31" s="488"/>
      <c r="AX31" s="10"/>
      <c r="AY31" s="15"/>
      <c r="AZ31" s="488"/>
      <c r="BA31" s="488"/>
      <c r="BB31" s="10"/>
      <c r="BC31" s="15"/>
      <c r="BD31" s="488"/>
      <c r="BE31" s="488"/>
      <c r="BF31" s="10"/>
      <c r="BG31" s="15"/>
      <c r="BH31" s="488"/>
      <c r="BI31" s="488"/>
      <c r="BJ31" s="10"/>
      <c r="BK31" s="15"/>
      <c r="BL31" s="488"/>
      <c r="BM31" s="488"/>
      <c r="BN31" s="10"/>
      <c r="BO31" s="15"/>
      <c r="BP31" s="488"/>
      <c r="BQ31" s="488"/>
      <c r="BR31" s="10"/>
      <c r="BS31" s="15"/>
      <c r="BT31" s="488"/>
      <c r="BU31" s="488"/>
      <c r="BV31" s="488"/>
      <c r="BW31" s="488"/>
      <c r="BX31" s="488"/>
      <c r="BY31" s="15"/>
      <c r="BZ31" s="488"/>
      <c r="CA31" s="488"/>
      <c r="CB31" s="488"/>
      <c r="CC31" s="488"/>
      <c r="CD31" s="15"/>
      <c r="CE31" s="22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22"/>
      <c r="CS31" s="15"/>
      <c r="CT31" s="15"/>
      <c r="CU31" s="15"/>
      <c r="CV31" s="15"/>
      <c r="CW31" s="23"/>
      <c r="CX31" s="15"/>
      <c r="CY31" s="15"/>
      <c r="CZ31" s="15"/>
      <c r="DA31" s="15"/>
      <c r="DB31" s="22"/>
      <c r="DC31" s="15"/>
      <c r="DD31" s="15"/>
      <c r="DE31" s="15"/>
      <c r="DF31" s="15"/>
      <c r="DG31" s="23"/>
      <c r="DH31" s="15"/>
      <c r="DI31" s="15"/>
      <c r="DJ31" s="15"/>
      <c r="DK31" s="22"/>
      <c r="DL31" s="15"/>
      <c r="DM31" s="15"/>
      <c r="DN31" s="24"/>
      <c r="DO31" s="16"/>
      <c r="DP31" s="16"/>
      <c r="DQ31" s="16"/>
      <c r="DR31" s="16"/>
      <c r="DS31" s="15"/>
      <c r="DT31" s="15"/>
      <c r="DU31" s="15"/>
      <c r="DV31" s="15"/>
      <c r="DW31" s="15"/>
      <c r="DX31" s="22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22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22"/>
      <c r="FB31" s="15"/>
      <c r="FC31" s="355">
        <f t="shared" si="82"/>
        <v>26</v>
      </c>
      <c r="FD31" s="562"/>
      <c r="FE31" s="563" t="s">
        <v>237</v>
      </c>
      <c r="FF31" s="388">
        <f>SUM(FF26:FF30)</f>
        <v>383583.90719999996</v>
      </c>
      <c r="FG31" s="388">
        <f>SUM(FG26:FG30)</f>
        <v>417638.44000000006</v>
      </c>
      <c r="FH31" s="388">
        <f>SUM(FH26:FH30)</f>
        <v>846806.71</v>
      </c>
      <c r="FI31" s="410">
        <f t="shared" si="122"/>
        <v>1648029.0572000002</v>
      </c>
      <c r="FJ31" s="388">
        <v>293441.34720000002</v>
      </c>
      <c r="FK31" s="388">
        <v>353766.14</v>
      </c>
      <c r="FL31" s="388">
        <v>631402.71</v>
      </c>
      <c r="FM31" s="388">
        <v>1278610.1972000001</v>
      </c>
      <c r="FN31" s="388">
        <v>1278610.1972000001</v>
      </c>
      <c r="FO31" s="23"/>
      <c r="FP31" s="319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22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22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22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22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22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22"/>
      <c r="IT31" s="15"/>
      <c r="IU31" s="15"/>
      <c r="IV31" s="15"/>
      <c r="IW31" s="15"/>
      <c r="IX31" s="15"/>
      <c r="IY31" s="15"/>
      <c r="IZ31" s="15"/>
      <c r="JA31" s="15"/>
      <c r="JB31" s="27"/>
      <c r="JC31" s="15"/>
      <c r="JD31" s="27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22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22"/>
      <c r="KG31" s="15"/>
      <c r="KH31" s="190"/>
      <c r="KI31" s="190"/>
      <c r="KJ31" s="190"/>
      <c r="KK31" s="190"/>
      <c r="KL31" s="190"/>
      <c r="KM31" s="15"/>
      <c r="KN31" s="550"/>
      <c r="KO31" s="550"/>
      <c r="KP31" s="550"/>
      <c r="KQ31" s="550"/>
      <c r="KR31" s="550"/>
      <c r="KS31" s="550"/>
      <c r="KT31" s="190"/>
      <c r="KU31" s="190"/>
      <c r="KV31" s="15"/>
      <c r="KW31" s="22"/>
      <c r="KX31" s="15"/>
      <c r="KY31" s="15"/>
      <c r="KZ31" s="15"/>
      <c r="LA31" s="15"/>
      <c r="LB31" s="15"/>
      <c r="LC31" s="15"/>
      <c r="LD31" s="15"/>
      <c r="LE31" s="15"/>
      <c r="LF31" s="27"/>
      <c r="LG31" s="15"/>
      <c r="LH31" s="27"/>
      <c r="LI31" s="27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27"/>
      <c r="LV31" s="22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22"/>
      <c r="MK31" s="15"/>
      <c r="ML31" s="15"/>
      <c r="MM31" s="15"/>
      <c r="MN31" s="15"/>
      <c r="MO31" s="15"/>
      <c r="MP31" s="22"/>
      <c r="MQ31" s="15"/>
      <c r="MR31" s="193">
        <f t="shared" si="127"/>
        <v>25</v>
      </c>
      <c r="MS31" s="324" t="s">
        <v>266</v>
      </c>
      <c r="MT31" s="324">
        <v>106708111.01526074</v>
      </c>
      <c r="MU31" s="547">
        <f>MT31/$MT$34*100</f>
        <v>4.9658128376055322</v>
      </c>
      <c r="MV31" s="17"/>
      <c r="MW31" s="399"/>
      <c r="MX31" s="565"/>
      <c r="MY31" s="15"/>
      <c r="MZ31" s="22"/>
      <c r="NA31" s="15"/>
      <c r="NB31" s="391">
        <f>NB30+1</f>
        <v>25</v>
      </c>
      <c r="NC31" s="324" t="str">
        <f>MS31</f>
        <v>Total Revenue at Current Rates</v>
      </c>
      <c r="ND31" s="324">
        <v>109331733.05602346</v>
      </c>
      <c r="NE31" s="324">
        <f>MT31</f>
        <v>106708111.01526074</v>
      </c>
      <c r="NF31" s="324">
        <f t="shared" si="75"/>
        <v>-2623622.0407627225</v>
      </c>
      <c r="NG31" s="486">
        <f t="shared" si="76"/>
        <v>-2.3996894290684419E-2</v>
      </c>
      <c r="NH31" s="15"/>
      <c r="NI31" s="22"/>
      <c r="NJ31" s="15"/>
    </row>
    <row r="32" spans="1:374" x14ac:dyDescent="0.3">
      <c r="A32" s="15"/>
      <c r="B32" s="887"/>
      <c r="C32" s="887"/>
      <c r="D32" s="887"/>
      <c r="E32" s="887"/>
      <c r="K32" s="840"/>
      <c r="S32" s="15"/>
      <c r="T32" s="22"/>
      <c r="U32" s="15"/>
      <c r="V32" s="15"/>
      <c r="W32" s="15"/>
      <c r="X32" s="15"/>
      <c r="Y32" s="15"/>
      <c r="Z32" s="15"/>
      <c r="AA32" s="15"/>
      <c r="AB32" s="15"/>
      <c r="AC32" s="22"/>
      <c r="AD32" s="15"/>
      <c r="AE32" s="15"/>
      <c r="AF32" s="15"/>
      <c r="AG32" s="15"/>
      <c r="AH32" s="15"/>
      <c r="AI32" s="15"/>
      <c r="AJ32" s="15"/>
      <c r="AK32" s="374"/>
      <c r="AL32" s="15"/>
      <c r="AM32" s="247"/>
      <c r="AN32" s="15"/>
      <c r="AO32" s="15"/>
      <c r="AP32" s="15"/>
      <c r="AQ32" s="15"/>
      <c r="AR32" s="15"/>
      <c r="AS32" s="566"/>
      <c r="AT32" s="15"/>
      <c r="AU32" s="15"/>
      <c r="AV32" s="566"/>
      <c r="AW32" s="262"/>
      <c r="AX32" s="15"/>
      <c r="AY32" s="15"/>
      <c r="AZ32" s="566"/>
      <c r="BA32" s="262"/>
      <c r="BB32" s="15"/>
      <c r="BC32" s="15"/>
      <c r="BD32" s="566"/>
      <c r="BE32" s="262"/>
      <c r="BF32" s="15"/>
      <c r="BG32" s="15"/>
      <c r="BH32" s="566"/>
      <c r="BI32" s="262"/>
      <c r="BJ32" s="15"/>
      <c r="BK32" s="15"/>
      <c r="BL32" s="566"/>
      <c r="BM32" s="262"/>
      <c r="BN32" s="15"/>
      <c r="BO32" s="15"/>
      <c r="BP32" s="566"/>
      <c r="BQ32" s="262"/>
      <c r="BR32" s="15"/>
      <c r="BS32" s="15"/>
      <c r="BT32" s="566"/>
      <c r="BU32" s="262"/>
      <c r="BV32" s="262"/>
      <c r="BW32" s="262"/>
      <c r="BX32" s="262"/>
      <c r="BY32" s="15"/>
      <c r="BZ32" s="566"/>
      <c r="CA32" s="262"/>
      <c r="CB32" s="262"/>
      <c r="CC32" s="262"/>
      <c r="CD32" s="15"/>
      <c r="CE32" s="22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22"/>
      <c r="CS32" s="15"/>
      <c r="CT32" s="15"/>
      <c r="CU32" s="15"/>
      <c r="CV32" s="15"/>
      <c r="CW32" s="23"/>
      <c r="CX32" s="15"/>
      <c r="CY32" s="15"/>
      <c r="CZ32" s="15"/>
      <c r="DA32" s="15"/>
      <c r="DB32" s="22"/>
      <c r="DC32" s="15"/>
      <c r="DD32" s="15"/>
      <c r="DE32" s="15"/>
      <c r="DF32" s="15"/>
      <c r="DG32" s="23"/>
      <c r="DH32" s="15"/>
      <c r="DI32" s="15"/>
      <c r="DJ32" s="15"/>
      <c r="DK32" s="22"/>
      <c r="DL32" s="15"/>
      <c r="DM32" s="15"/>
      <c r="DN32" s="24"/>
      <c r="DO32" s="16"/>
      <c r="DP32" s="16"/>
      <c r="DQ32" s="16"/>
      <c r="DR32" s="16"/>
      <c r="DS32" s="15"/>
      <c r="DT32" s="15"/>
      <c r="DU32" s="15"/>
      <c r="DV32" s="15"/>
      <c r="DW32" s="15"/>
      <c r="DX32" s="22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22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22"/>
      <c r="FB32" s="15"/>
      <c r="FC32" s="193">
        <f t="shared" si="82"/>
        <v>27</v>
      </c>
      <c r="FD32" s="195" t="s">
        <v>267</v>
      </c>
      <c r="FE32" s="196"/>
      <c r="FF32" s="567"/>
      <c r="FG32" s="567"/>
      <c r="FH32" s="567"/>
      <c r="FI32" s="568"/>
      <c r="FJ32" s="567"/>
      <c r="FK32" s="567"/>
      <c r="FL32" s="567"/>
      <c r="FM32" s="567"/>
      <c r="FN32" s="567"/>
      <c r="FO32" s="23"/>
      <c r="FP32" s="319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22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22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22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22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22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22"/>
      <c r="IT32" s="15"/>
      <c r="IU32" s="15"/>
      <c r="IV32" s="15"/>
      <c r="IW32" s="15"/>
      <c r="IX32" s="15"/>
      <c r="IY32" s="15"/>
      <c r="IZ32" s="15"/>
      <c r="JA32" s="15"/>
      <c r="JB32" s="27"/>
      <c r="JC32" s="15"/>
      <c r="JD32" s="27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22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22"/>
      <c r="KG32" s="190"/>
      <c r="KH32" s="583"/>
      <c r="KI32" s="583"/>
      <c r="KJ32" s="583"/>
      <c r="KK32" s="583"/>
      <c r="KL32" s="583"/>
      <c r="KM32" s="15"/>
      <c r="KN32" s="550"/>
      <c r="KO32" s="550"/>
      <c r="KP32" s="550"/>
      <c r="KQ32" s="550"/>
      <c r="KR32" s="550"/>
      <c r="KS32" s="550"/>
      <c r="KT32" s="583"/>
      <c r="KU32" s="583"/>
      <c r="KV32" s="190"/>
      <c r="KW32" s="569"/>
      <c r="KX32" s="190"/>
      <c r="KY32" s="15"/>
      <c r="KZ32" s="15"/>
      <c r="LA32" s="15"/>
      <c r="LB32" s="15"/>
      <c r="LC32" s="15"/>
      <c r="LD32" s="15"/>
      <c r="LE32" s="15"/>
      <c r="LF32" s="27"/>
      <c r="LG32" s="15"/>
      <c r="LH32" s="27"/>
      <c r="LI32" s="27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262"/>
      <c r="LV32" s="22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22"/>
      <c r="MK32" s="15"/>
      <c r="ML32" s="15"/>
      <c r="MM32" s="15"/>
      <c r="MN32" s="15"/>
      <c r="MO32" s="15"/>
      <c r="MP32" s="22"/>
      <c r="MQ32" s="15"/>
      <c r="MR32" s="355">
        <f>MR31+1</f>
        <v>26</v>
      </c>
      <c r="MS32" s="570" t="s">
        <v>268</v>
      </c>
      <c r="MT32" s="570">
        <f>MT30/MT9-1</f>
        <v>0.30003132435365942</v>
      </c>
      <c r="MU32" s="570"/>
      <c r="MV32" s="362"/>
      <c r="MW32" s="571">
        <f>(MW9)/MW30-1</f>
        <v>0</v>
      </c>
      <c r="MX32" s="570"/>
      <c r="MY32" s="15"/>
      <c r="MZ32" s="22"/>
      <c r="NA32" s="15"/>
      <c r="NB32" s="355">
        <f t="shared" si="128"/>
        <v>26</v>
      </c>
      <c r="NC32" s="570" t="str">
        <f>MS32</f>
        <v>Proposed Rate Increase</v>
      </c>
      <c r="ND32" s="572">
        <v>0.12924130711744719</v>
      </c>
      <c r="NE32" s="570">
        <f>MT32</f>
        <v>0.30003132435365942</v>
      </c>
      <c r="NF32" s="570">
        <f t="shared" si="75"/>
        <v>0.17079001723621223</v>
      </c>
      <c r="NG32" s="573"/>
      <c r="NH32" s="15"/>
      <c r="NI32" s="22"/>
      <c r="NJ32" s="15"/>
    </row>
    <row r="33" spans="1:374" x14ac:dyDescent="0.3">
      <c r="A33" s="15"/>
      <c r="S33" s="15"/>
      <c r="T33" s="22"/>
      <c r="U33" s="15"/>
      <c r="V33" s="15"/>
      <c r="W33" s="15"/>
      <c r="X33" s="15"/>
      <c r="Y33" s="15"/>
      <c r="Z33" s="15"/>
      <c r="AA33" s="15"/>
      <c r="AB33" s="15"/>
      <c r="AC33" s="22"/>
      <c r="AD33" s="15"/>
      <c r="AE33" s="15"/>
      <c r="AF33" s="15"/>
      <c r="AG33" s="15"/>
      <c r="AH33" s="15"/>
      <c r="AI33" s="15"/>
      <c r="AJ33" s="15"/>
      <c r="AK33" s="374"/>
      <c r="AL33" s="15"/>
      <c r="AM33" s="247"/>
      <c r="AN33" s="15"/>
      <c r="AO33" s="15"/>
      <c r="AP33" s="15"/>
      <c r="AQ33" s="15"/>
      <c r="AR33" s="15"/>
      <c r="AS33" s="566"/>
      <c r="AT33" s="15"/>
      <c r="AU33" s="15"/>
      <c r="AV33" s="566"/>
      <c r="AW33" s="262"/>
      <c r="AX33" s="15"/>
      <c r="AY33" s="15"/>
      <c r="AZ33" s="566"/>
      <c r="BA33" s="262"/>
      <c r="BB33" s="15"/>
      <c r="BC33" s="15"/>
      <c r="BD33" s="566"/>
      <c r="BE33" s="262"/>
      <c r="BF33" s="15"/>
      <c r="BG33" s="15"/>
      <c r="BH33" s="566"/>
      <c r="BI33" s="262"/>
      <c r="BJ33" s="15"/>
      <c r="BK33" s="15"/>
      <c r="BL33" s="566"/>
      <c r="BM33" s="262"/>
      <c r="BN33" s="15"/>
      <c r="BO33" s="15"/>
      <c r="BP33" s="566"/>
      <c r="BQ33" s="262"/>
      <c r="BR33" s="15"/>
      <c r="BS33" s="15"/>
      <c r="BT33" s="566"/>
      <c r="BU33" s="262"/>
      <c r="BV33" s="262"/>
      <c r="BW33" s="262"/>
      <c r="BX33" s="262"/>
      <c r="BY33" s="15"/>
      <c r="BZ33" s="566"/>
      <c r="CA33" s="262"/>
      <c r="CB33" s="262"/>
      <c r="CC33" s="262"/>
      <c r="CD33" s="15"/>
      <c r="CE33" s="22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22"/>
      <c r="CS33" s="15"/>
      <c r="CT33" s="15"/>
      <c r="CU33" s="15"/>
      <c r="CV33" s="15"/>
      <c r="CW33" s="23"/>
      <c r="CX33" s="15"/>
      <c r="CY33" s="15"/>
      <c r="CZ33" s="15"/>
      <c r="DA33" s="15"/>
      <c r="DB33" s="22"/>
      <c r="DC33" s="15"/>
      <c r="DD33" s="15"/>
      <c r="DE33" s="15"/>
      <c r="DF33" s="15"/>
      <c r="DG33" s="23"/>
      <c r="DH33" s="15"/>
      <c r="DI33" s="15"/>
      <c r="DJ33" s="15"/>
      <c r="DK33" s="22"/>
      <c r="DL33" s="15"/>
      <c r="DM33" s="15"/>
      <c r="DN33" s="24"/>
      <c r="DO33" s="16"/>
      <c r="DP33" s="16"/>
      <c r="DQ33" s="16"/>
      <c r="DR33" s="16"/>
      <c r="DS33" s="15"/>
      <c r="DT33" s="15"/>
      <c r="DU33" s="15"/>
      <c r="DV33" s="15"/>
      <c r="DW33" s="15"/>
      <c r="DX33" s="574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22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22"/>
      <c r="FB33" s="15"/>
      <c r="FC33" s="247">
        <f t="shared" si="82"/>
        <v>28</v>
      </c>
      <c r="FD33" s="272"/>
      <c r="FE33" s="273" t="s">
        <v>269</v>
      </c>
      <c r="FF33" s="256">
        <v>6004.1100000000006</v>
      </c>
      <c r="FG33" s="256">
        <v>48438.380000000005</v>
      </c>
      <c r="FH33" s="256">
        <v>62466.84</v>
      </c>
      <c r="FI33" s="253">
        <f>FF33+FH33+FG33</f>
        <v>116909.33</v>
      </c>
      <c r="FJ33" s="256">
        <v>6004.1100000000006</v>
      </c>
      <c r="FK33" s="256">
        <v>48438.380000000005</v>
      </c>
      <c r="FL33" s="256">
        <v>62466.84</v>
      </c>
      <c r="FM33" s="256">
        <v>116909.33</v>
      </c>
      <c r="FN33" s="256">
        <v>116909.33</v>
      </c>
      <c r="FO33" s="15"/>
      <c r="FP33" s="319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22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22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22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22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22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22"/>
      <c r="IT33" s="15"/>
      <c r="IU33" s="15"/>
      <c r="IV33" s="15"/>
      <c r="IW33" s="15"/>
      <c r="IX33" s="15"/>
      <c r="IY33" s="15"/>
      <c r="IZ33" s="15"/>
      <c r="JA33" s="15"/>
      <c r="JB33" s="27"/>
      <c r="JC33" s="15"/>
      <c r="JD33" s="27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22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575"/>
      <c r="KG33" s="576"/>
      <c r="KH33" s="583"/>
      <c r="KI33" s="583"/>
      <c r="KJ33" s="583"/>
      <c r="KK33" s="583"/>
      <c r="KL33" s="583"/>
      <c r="KM33" s="15"/>
      <c r="KN33" s="550"/>
      <c r="KO33" s="550"/>
      <c r="KP33" s="550"/>
      <c r="KQ33" s="550"/>
      <c r="KR33" s="550"/>
      <c r="KS33" s="550"/>
      <c r="KT33" s="583"/>
      <c r="KU33" s="583"/>
      <c r="KV33" s="576"/>
      <c r="KW33" s="575"/>
      <c r="KX33" s="576"/>
      <c r="KY33" s="15"/>
      <c r="KZ33" s="15"/>
      <c r="LA33" s="15"/>
      <c r="LB33" s="15"/>
      <c r="LC33" s="15"/>
      <c r="LD33" s="15"/>
      <c r="LE33" s="15"/>
      <c r="LF33" s="27"/>
      <c r="LG33" s="15"/>
      <c r="LH33" s="27"/>
      <c r="LI33" s="27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22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22"/>
      <c r="MK33" s="15"/>
      <c r="ML33" s="15"/>
      <c r="MM33" s="15"/>
      <c r="MN33" s="15"/>
      <c r="MO33" s="15"/>
      <c r="MP33" s="22"/>
      <c r="MQ33" s="15"/>
      <c r="MR33" s="371" t="s">
        <v>239</v>
      </c>
      <c r="MS33" s="371"/>
      <c r="MT33" s="371"/>
      <c r="MU33" s="371"/>
      <c r="MV33" s="371"/>
      <c r="MW33" s="371"/>
      <c r="MX33" s="371"/>
      <c r="MY33" s="15"/>
      <c r="MZ33" s="22"/>
      <c r="NA33" s="15"/>
      <c r="NB33" s="371" t="s">
        <v>239</v>
      </c>
      <c r="NC33" s="371"/>
      <c r="ND33" s="371"/>
      <c r="NE33" s="371"/>
      <c r="NF33" s="577"/>
      <c r="NG33" s="577"/>
      <c r="NH33" s="15"/>
      <c r="NI33" s="22"/>
      <c r="NJ33" s="15"/>
    </row>
    <row r="34" spans="1:374" x14ac:dyDescent="0.3">
      <c r="A34" s="15"/>
      <c r="S34" s="15"/>
      <c r="T34" s="22"/>
      <c r="U34" s="15"/>
      <c r="V34" s="15"/>
      <c r="W34" s="15"/>
      <c r="X34" s="15"/>
      <c r="Y34" s="15"/>
      <c r="Z34" s="15"/>
      <c r="AA34" s="15"/>
      <c r="AB34" s="15"/>
      <c r="AC34" s="22"/>
      <c r="AD34" s="15"/>
      <c r="AE34" s="15"/>
      <c r="AF34" s="15"/>
      <c r="AG34" s="15"/>
      <c r="AH34" s="15"/>
      <c r="AI34" s="15"/>
      <c r="AJ34" s="15"/>
      <c r="AK34" s="374"/>
      <c r="AL34" s="15"/>
      <c r="AM34" s="247"/>
      <c r="AN34" s="15"/>
      <c r="AO34" s="15"/>
      <c r="AP34" s="15"/>
      <c r="AQ34" s="15"/>
      <c r="AR34" s="15"/>
      <c r="AS34" s="566"/>
      <c r="AT34" s="15"/>
      <c r="AU34" s="15"/>
      <c r="AV34" s="566"/>
      <c r="AW34" s="262"/>
      <c r="AX34" s="15"/>
      <c r="AY34" s="15"/>
      <c r="AZ34" s="566"/>
      <c r="BA34" s="262"/>
      <c r="BB34" s="15"/>
      <c r="BC34" s="15"/>
      <c r="BD34" s="566"/>
      <c r="BE34" s="262"/>
      <c r="BF34" s="15"/>
      <c r="BG34" s="15"/>
      <c r="BH34" s="566"/>
      <c r="BI34" s="262"/>
      <c r="BJ34" s="15"/>
      <c r="BK34" s="15"/>
      <c r="BL34" s="566"/>
      <c r="BM34" s="262"/>
      <c r="BN34" s="15"/>
      <c r="BO34" s="15"/>
      <c r="BP34" s="566"/>
      <c r="BQ34" s="262"/>
      <c r="BR34" s="15"/>
      <c r="BS34" s="15"/>
      <c r="BT34" s="566"/>
      <c r="BU34" s="262"/>
      <c r="BV34" s="262"/>
      <c r="BW34" s="262"/>
      <c r="BX34" s="262"/>
      <c r="BY34" s="15"/>
      <c r="BZ34" s="566"/>
      <c r="CA34" s="262"/>
      <c r="CB34" s="262"/>
      <c r="CC34" s="262"/>
      <c r="CD34" s="15"/>
      <c r="CE34" s="22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22"/>
      <c r="CS34" s="15"/>
      <c r="CT34" s="15"/>
      <c r="CU34" s="15"/>
      <c r="CV34" s="15"/>
      <c r="CW34" s="23"/>
      <c r="CX34" s="15"/>
      <c r="CY34" s="15"/>
      <c r="CZ34" s="15"/>
      <c r="DA34" s="15"/>
      <c r="DB34" s="22"/>
      <c r="DC34" s="15"/>
      <c r="DD34" s="15"/>
      <c r="DE34" s="15"/>
      <c r="DF34" s="15"/>
      <c r="DG34" s="23"/>
      <c r="DH34" s="15"/>
      <c r="DI34" s="15"/>
      <c r="DJ34" s="15"/>
      <c r="DK34" s="22"/>
      <c r="DL34" s="15"/>
      <c r="DM34" s="15"/>
      <c r="DN34" s="24"/>
      <c r="DO34" s="16"/>
      <c r="DP34" s="16"/>
      <c r="DQ34" s="16"/>
      <c r="DR34" s="16"/>
      <c r="DS34" s="15"/>
      <c r="DT34" s="15"/>
      <c r="DU34" s="15"/>
      <c r="DV34" s="15"/>
      <c r="DW34" s="15"/>
      <c r="DX34" s="22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22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22"/>
      <c r="FB34" s="15"/>
      <c r="FC34" s="193">
        <f t="shared" si="82"/>
        <v>29</v>
      </c>
      <c r="FD34" s="317"/>
      <c r="FE34" s="318" t="s">
        <v>270</v>
      </c>
      <c r="FF34" s="200">
        <v>50553.590000000004</v>
      </c>
      <c r="FG34" s="200">
        <v>121244.4</v>
      </c>
      <c r="FH34" s="200">
        <v>669108.95000000007</v>
      </c>
      <c r="FI34" s="201">
        <f>FF34+FH34+FG34</f>
        <v>840906.94000000006</v>
      </c>
      <c r="FJ34" s="200">
        <v>50553.590000000004</v>
      </c>
      <c r="FK34" s="200">
        <v>109994.4</v>
      </c>
      <c r="FL34" s="200">
        <v>643617.42000000016</v>
      </c>
      <c r="FM34" s="200">
        <v>804165.41000000015</v>
      </c>
      <c r="FN34" s="200">
        <v>804165.41000000015</v>
      </c>
      <c r="FO34" s="23"/>
      <c r="FP34" s="319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22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22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22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22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22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22"/>
      <c r="IT34" s="15"/>
      <c r="IU34" s="15"/>
      <c r="IV34" s="15"/>
      <c r="IW34" s="15"/>
      <c r="IX34" s="15"/>
      <c r="IY34" s="15"/>
      <c r="IZ34" s="15"/>
      <c r="JA34" s="15"/>
      <c r="JB34" s="27"/>
      <c r="JC34" s="15"/>
      <c r="JD34" s="27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22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70"/>
      <c r="KG34" s="32"/>
      <c r="KH34" s="583"/>
      <c r="KI34" s="583"/>
      <c r="KJ34" s="583"/>
      <c r="KK34" s="583"/>
      <c r="KL34" s="583"/>
      <c r="KM34" s="15"/>
      <c r="KN34" s="550"/>
      <c r="KO34" s="550"/>
      <c r="KP34" s="550"/>
      <c r="KQ34" s="550"/>
      <c r="KR34" s="550"/>
      <c r="KS34" s="550"/>
      <c r="KT34" s="583"/>
      <c r="KU34" s="583"/>
      <c r="KV34" s="32"/>
      <c r="KW34" s="33"/>
      <c r="KX34" s="32"/>
      <c r="LU34" s="15"/>
      <c r="LV34" s="22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22"/>
      <c r="MK34" s="15"/>
      <c r="ML34" s="15"/>
      <c r="MM34" s="15"/>
      <c r="MN34" s="15"/>
      <c r="MO34" s="15"/>
      <c r="MP34" s="22"/>
      <c r="MQ34" s="15"/>
      <c r="MR34" s="193">
        <f>MR32+1</f>
        <v>27</v>
      </c>
      <c r="MS34" s="578" t="s">
        <v>117</v>
      </c>
      <c r="MT34" s="886">
        <f>JZ26</f>
        <v>2148854870.3884373</v>
      </c>
      <c r="MU34" s="886"/>
      <c r="MV34" s="8"/>
      <c r="MW34" s="579"/>
      <c r="MX34" s="8">
        <f>MT34</f>
        <v>2148854870.3884373</v>
      </c>
      <c r="MY34" s="15"/>
      <c r="MZ34" s="22"/>
      <c r="NA34" s="15"/>
      <c r="NB34" s="193">
        <f>NB32+1</f>
        <v>27</v>
      </c>
      <c r="NC34" s="578" t="str">
        <f>MS34</f>
        <v>Target Year Volume</v>
      </c>
      <c r="ND34" s="8">
        <v>2199842938.9662557</v>
      </c>
      <c r="NE34" s="8">
        <f>MT34</f>
        <v>2148854870.3884373</v>
      </c>
      <c r="NF34" s="836">
        <f t="shared" ref="NF34" si="132">NE34-ND34</f>
        <v>-50988068.577818394</v>
      </c>
      <c r="NG34" s="580">
        <f t="shared" ref="NG34:NG35" si="133">NF34/ND34</f>
        <v>-2.3178049521016521E-2</v>
      </c>
      <c r="NH34" s="15"/>
      <c r="NI34" s="22"/>
      <c r="NJ34" s="15"/>
    </row>
    <row r="35" spans="1:374" ht="17.25" thickBot="1" x14ac:dyDescent="0.35">
      <c r="A35" s="15"/>
      <c r="S35" s="15"/>
      <c r="T35" s="22"/>
      <c r="U35" s="15"/>
      <c r="V35" s="15"/>
      <c r="W35" s="15"/>
      <c r="X35" s="15"/>
      <c r="Y35" s="15"/>
      <c r="Z35" s="15"/>
      <c r="AA35" s="15"/>
      <c r="AB35" s="15"/>
      <c r="AC35" s="22"/>
      <c r="AD35" s="15"/>
      <c r="AE35" s="15"/>
      <c r="AF35" s="15"/>
      <c r="AG35" s="15"/>
      <c r="AH35" s="15"/>
      <c r="AI35" s="15"/>
      <c r="AJ35" s="15"/>
      <c r="AK35" s="374"/>
      <c r="AL35" s="15"/>
      <c r="AM35" s="247"/>
      <c r="AN35" s="15"/>
      <c r="AO35" s="15"/>
      <c r="AP35" s="15"/>
      <c r="AQ35" s="15"/>
      <c r="AR35" s="15"/>
      <c r="AS35" s="566"/>
      <c r="AT35" s="15"/>
      <c r="AU35" s="15"/>
      <c r="AV35" s="566"/>
      <c r="AW35" s="262"/>
      <c r="AX35" s="15"/>
      <c r="AY35" s="15"/>
      <c r="AZ35" s="566"/>
      <c r="BA35" s="262"/>
      <c r="BB35" s="15"/>
      <c r="BC35" s="15"/>
      <c r="BD35" s="566"/>
      <c r="BE35" s="262"/>
      <c r="BF35" s="15"/>
      <c r="BG35" s="15"/>
      <c r="BH35" s="566"/>
      <c r="BI35" s="262"/>
      <c r="BJ35" s="15"/>
      <c r="BK35" s="15"/>
      <c r="BL35" s="566"/>
      <c r="BM35" s="262"/>
      <c r="BN35" s="15"/>
      <c r="BO35" s="15"/>
      <c r="BP35" s="566"/>
      <c r="BQ35" s="262"/>
      <c r="BR35" s="15"/>
      <c r="BS35" s="15"/>
      <c r="BT35" s="566"/>
      <c r="BU35" s="262"/>
      <c r="BV35" s="262"/>
      <c r="BW35" s="262"/>
      <c r="BX35" s="262"/>
      <c r="BY35" s="15"/>
      <c r="BZ35" s="566"/>
      <c r="CA35" s="262"/>
      <c r="CB35" s="262"/>
      <c r="CC35" s="262"/>
      <c r="CD35" s="15"/>
      <c r="CE35" s="22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22"/>
      <c r="CS35" s="15"/>
      <c r="CT35" s="15"/>
      <c r="CU35" s="15"/>
      <c r="CV35" s="15"/>
      <c r="CW35" s="23"/>
      <c r="CX35" s="15"/>
      <c r="CY35" s="15"/>
      <c r="CZ35" s="15"/>
      <c r="DA35" s="15"/>
      <c r="DB35" s="22"/>
      <c r="DC35" s="15"/>
      <c r="DD35" s="15"/>
      <c r="DE35" s="15"/>
      <c r="DF35" s="15"/>
      <c r="DG35" s="23"/>
      <c r="DH35" s="15"/>
      <c r="DI35" s="15"/>
      <c r="DJ35" s="15"/>
      <c r="DK35" s="22"/>
      <c r="DL35" s="15"/>
      <c r="DM35" s="15"/>
      <c r="DN35" s="24"/>
      <c r="DO35" s="16"/>
      <c r="DP35" s="16"/>
      <c r="DQ35" s="16"/>
      <c r="DR35" s="16"/>
      <c r="DS35" s="15"/>
      <c r="DT35" s="15"/>
      <c r="DU35" s="15"/>
      <c r="DV35" s="15"/>
      <c r="DW35" s="15"/>
      <c r="DX35" s="22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22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22"/>
      <c r="FB35" s="15"/>
      <c r="FC35" s="366">
        <f t="shared" si="82"/>
        <v>30</v>
      </c>
      <c r="FD35" s="581"/>
      <c r="FE35" s="582" t="s">
        <v>237</v>
      </c>
      <c r="FF35" s="388">
        <f>SUM(FF33:FF34)</f>
        <v>56557.700000000004</v>
      </c>
      <c r="FG35" s="388">
        <f>SUM(FG33:FG34)</f>
        <v>169682.78</v>
      </c>
      <c r="FH35" s="388">
        <f>SUM(FH33:FH34)</f>
        <v>731575.79</v>
      </c>
      <c r="FI35" s="410">
        <f>FF35+FH35+FG35</f>
        <v>957816.27</v>
      </c>
      <c r="FJ35" s="388">
        <v>56557.700000000004</v>
      </c>
      <c r="FK35" s="388">
        <v>158432.78</v>
      </c>
      <c r="FL35" s="388">
        <v>706084.26000000013</v>
      </c>
      <c r="FM35" s="388">
        <v>921074.74000000011</v>
      </c>
      <c r="FN35" s="388">
        <v>921074.74000000011</v>
      </c>
      <c r="FO35" s="15"/>
      <c r="FP35" s="319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22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22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22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22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22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22"/>
      <c r="IT35" s="15"/>
      <c r="IU35" s="15"/>
      <c r="IV35" s="15"/>
      <c r="IW35" s="15"/>
      <c r="IX35" s="15"/>
      <c r="IY35" s="15"/>
      <c r="IZ35" s="15"/>
      <c r="JA35" s="15"/>
      <c r="JB35" s="27"/>
      <c r="JC35" s="15"/>
      <c r="JD35" s="27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22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22"/>
      <c r="KG35" s="190"/>
      <c r="KH35" s="583"/>
      <c r="KI35" s="583"/>
      <c r="KJ35" s="583"/>
      <c r="KK35" s="583"/>
      <c r="KL35" s="583"/>
      <c r="KM35" s="15"/>
      <c r="KN35" s="550"/>
      <c r="KO35" s="550"/>
      <c r="KP35" s="550"/>
      <c r="KQ35" s="550"/>
      <c r="KR35" s="550"/>
      <c r="KS35" s="550"/>
      <c r="KT35" s="583"/>
      <c r="KU35" s="583"/>
      <c r="KV35" s="190"/>
      <c r="KW35" s="569"/>
      <c r="KX35" s="190"/>
      <c r="LU35" s="15"/>
      <c r="LV35" s="22"/>
      <c r="LW35" s="15"/>
      <c r="LX35" s="15"/>
      <c r="LY35" s="15"/>
      <c r="LZ35" s="15"/>
      <c r="MA35" s="15"/>
      <c r="MB35" s="592"/>
      <c r="MC35" s="592"/>
      <c r="MD35" s="592"/>
      <c r="ME35" s="592"/>
      <c r="MF35" s="15"/>
      <c r="MG35" s="15"/>
      <c r="MH35" s="15"/>
      <c r="MI35" s="15"/>
      <c r="MJ35" s="22"/>
      <c r="MK35" s="15"/>
      <c r="ML35" s="15"/>
      <c r="MM35" s="15"/>
      <c r="MN35" s="15"/>
      <c r="MO35" s="15"/>
      <c r="MP35" s="22"/>
      <c r="MQ35" s="15"/>
      <c r="MR35" s="330">
        <f>MR34+1</f>
        <v>28</v>
      </c>
      <c r="MS35" s="584" t="s">
        <v>246</v>
      </c>
      <c r="MT35" s="888">
        <f>JX26</f>
        <v>222</v>
      </c>
      <c r="MU35" s="888"/>
      <c r="MV35" s="9"/>
      <c r="MW35" s="585"/>
      <c r="MX35" s="9">
        <f>MT35</f>
        <v>222</v>
      </c>
      <c r="MY35" s="15"/>
      <c r="MZ35" s="22"/>
      <c r="NA35" s="15"/>
      <c r="NB35" s="330">
        <f>NB34+1</f>
        <v>28</v>
      </c>
      <c r="NC35" s="584" t="str">
        <f>MS35</f>
        <v>Number of Depots</v>
      </c>
      <c r="ND35" s="9">
        <v>224</v>
      </c>
      <c r="NE35" s="9">
        <f>MT35</f>
        <v>222</v>
      </c>
      <c r="NF35" s="837">
        <f>NE35-ND35</f>
        <v>-2</v>
      </c>
      <c r="NG35" s="586">
        <f t="shared" si="133"/>
        <v>-8.9285714285714281E-3</v>
      </c>
      <c r="NH35" s="15"/>
      <c r="NI35" s="22"/>
      <c r="NJ35" s="15"/>
    </row>
    <row r="36" spans="1:374" ht="17.25" thickBot="1" x14ac:dyDescent="0.35">
      <c r="A36" s="15"/>
      <c r="S36" s="15"/>
      <c r="T36" s="22"/>
      <c r="U36" s="15"/>
      <c r="V36" s="15"/>
      <c r="W36" s="15"/>
      <c r="X36" s="15"/>
      <c r="Y36" s="15"/>
      <c r="Z36" s="15"/>
      <c r="AA36" s="15"/>
      <c r="AB36" s="15"/>
      <c r="AC36" s="22"/>
      <c r="AD36" s="15"/>
      <c r="AE36" s="15"/>
      <c r="AF36" s="15"/>
      <c r="AG36" s="15"/>
      <c r="AH36" s="15"/>
      <c r="AI36" s="15"/>
      <c r="AJ36" s="15"/>
      <c r="AK36" s="22"/>
      <c r="AL36" s="15"/>
      <c r="AM36" s="424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22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22"/>
      <c r="CS36" s="15"/>
      <c r="CT36" s="15"/>
      <c r="CU36" s="15"/>
      <c r="CV36" s="15"/>
      <c r="CW36" s="23"/>
      <c r="CX36" s="15"/>
      <c r="CY36" s="15"/>
      <c r="CZ36" s="15"/>
      <c r="DA36" s="15"/>
      <c r="DB36" s="22"/>
      <c r="DC36" s="15"/>
      <c r="DD36" s="15"/>
      <c r="DE36" s="15"/>
      <c r="DF36" s="15"/>
      <c r="DG36" s="23"/>
      <c r="DH36" s="15"/>
      <c r="DI36" s="15"/>
      <c r="DJ36" s="15"/>
      <c r="DK36" s="22"/>
      <c r="DL36" s="15"/>
      <c r="DM36" s="15"/>
      <c r="DN36" s="24"/>
      <c r="DO36" s="16"/>
      <c r="DP36" s="16"/>
      <c r="DQ36" s="16"/>
      <c r="DR36" s="16"/>
      <c r="DS36" s="15"/>
      <c r="DT36" s="15"/>
      <c r="DU36" s="15"/>
      <c r="DV36" s="15"/>
      <c r="DW36" s="15"/>
      <c r="DX36" s="22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22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22"/>
      <c r="FB36" s="15"/>
      <c r="FC36" s="377">
        <f t="shared" si="82"/>
        <v>31</v>
      </c>
      <c r="FD36" s="587"/>
      <c r="FE36" s="381" t="s">
        <v>70</v>
      </c>
      <c r="FF36" s="379">
        <f>FF20+FF24+FF31+FF35</f>
        <v>1817541.0967999995</v>
      </c>
      <c r="FG36" s="379">
        <f>FG20+FG24+FG31+FG35</f>
        <v>2790656.7659999998</v>
      </c>
      <c r="FH36" s="379">
        <f>FH20+FH24+FH31+FH35</f>
        <v>5922453.8641500007</v>
      </c>
      <c r="FI36" s="380">
        <f>FF36+FH36+FG36</f>
        <v>10530651.726950001</v>
      </c>
      <c r="FJ36" s="379">
        <v>1683442.4867999996</v>
      </c>
      <c r="FK36" s="379">
        <v>2536847.7400999996</v>
      </c>
      <c r="FL36" s="379">
        <v>5607370.9741500001</v>
      </c>
      <c r="FM36" s="379">
        <v>9827661.2010500003</v>
      </c>
      <c r="FN36" s="379">
        <v>9827661.2010500003</v>
      </c>
      <c r="FO36" s="15"/>
      <c r="FP36" s="319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22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22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22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22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22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22"/>
      <c r="IT36" s="15"/>
      <c r="IU36" s="15"/>
      <c r="IV36" s="15"/>
      <c r="IW36" s="15"/>
      <c r="IX36" s="15"/>
      <c r="IY36" s="15"/>
      <c r="IZ36" s="15"/>
      <c r="JA36" s="15"/>
      <c r="JB36" s="27"/>
      <c r="JC36" s="15"/>
      <c r="JD36" s="27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22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588"/>
      <c r="KG36" s="583"/>
      <c r="KH36" s="15"/>
      <c r="KI36" s="15"/>
      <c r="KJ36" s="15"/>
      <c r="KK36" s="15"/>
      <c r="KL36" s="15"/>
      <c r="KM36" s="15"/>
      <c r="KN36" s="550"/>
      <c r="KO36" s="550"/>
      <c r="KP36" s="550"/>
      <c r="KQ36" s="550"/>
      <c r="KR36" s="550"/>
      <c r="KS36" s="550"/>
      <c r="KT36" s="15"/>
      <c r="KU36" s="15"/>
      <c r="KV36" s="583"/>
      <c r="KW36" s="589"/>
      <c r="KX36" s="583"/>
      <c r="LU36" s="15"/>
      <c r="LV36" s="22"/>
      <c r="LW36" s="15"/>
      <c r="LX36" s="15"/>
      <c r="LY36" s="15"/>
      <c r="LZ36" s="15"/>
      <c r="MA36" s="15"/>
      <c r="MB36" s="592"/>
      <c r="MC36" s="592"/>
      <c r="MD36" s="592"/>
      <c r="ME36" s="592"/>
      <c r="MF36" s="15"/>
      <c r="MG36" s="15"/>
      <c r="MH36" s="15"/>
      <c r="MI36" s="15"/>
      <c r="MJ36" s="22"/>
      <c r="MK36" s="15"/>
      <c r="ML36" s="15"/>
      <c r="MM36" s="15"/>
      <c r="MN36" s="15"/>
      <c r="MO36" s="15"/>
      <c r="MP36" s="22"/>
      <c r="MQ36" s="15"/>
      <c r="MR36" s="16"/>
      <c r="MS36" s="16"/>
      <c r="MT36" s="15"/>
      <c r="MU36" s="15"/>
      <c r="MV36" s="15"/>
      <c r="MW36" s="15"/>
      <c r="MX36" s="15"/>
      <c r="MY36" s="15"/>
      <c r="MZ36" s="22"/>
      <c r="NA36" s="15"/>
      <c r="NB36" s="15"/>
      <c r="NC36" s="27"/>
      <c r="ND36" s="15"/>
      <c r="NE36" s="15"/>
      <c r="NF36" s="15"/>
      <c r="NG36" s="15"/>
      <c r="NH36" s="15"/>
      <c r="NI36" s="22"/>
      <c r="NJ36" s="15"/>
    </row>
    <row r="37" spans="1:374" x14ac:dyDescent="0.3">
      <c r="A37" s="15"/>
      <c r="S37" s="15"/>
      <c r="T37" s="22"/>
      <c r="U37" s="15"/>
      <c r="V37" s="15"/>
      <c r="W37" s="15"/>
      <c r="X37" s="15"/>
      <c r="Y37" s="15"/>
      <c r="Z37" s="15"/>
      <c r="AA37" s="15"/>
      <c r="AB37" s="15"/>
      <c r="AC37" s="22"/>
      <c r="AD37" s="15"/>
      <c r="AE37" s="15"/>
      <c r="AF37" s="15"/>
      <c r="AG37" s="15"/>
      <c r="AH37" s="15"/>
      <c r="AI37" s="15"/>
      <c r="AJ37" s="15"/>
      <c r="AK37" s="374"/>
      <c r="AL37" s="15"/>
      <c r="AM37" s="247"/>
      <c r="AN37" s="15"/>
      <c r="AO37" s="590"/>
      <c r="AP37" s="10"/>
      <c r="AQ37" s="15"/>
      <c r="AR37" s="15"/>
      <c r="AS37" s="235"/>
      <c r="AT37" s="15"/>
      <c r="AU37" s="591"/>
      <c r="AV37" s="235"/>
      <c r="AW37" s="262"/>
      <c r="AX37" s="15"/>
      <c r="AY37" s="591"/>
      <c r="AZ37" s="235"/>
      <c r="BA37" s="262"/>
      <c r="BB37" s="15"/>
      <c r="BC37" s="591"/>
      <c r="BD37" s="235"/>
      <c r="BE37" s="262"/>
      <c r="BF37" s="15"/>
      <c r="BG37" s="591"/>
      <c r="BH37" s="235"/>
      <c r="BI37" s="262"/>
      <c r="BJ37" s="15"/>
      <c r="BK37" s="591"/>
      <c r="BL37" s="235"/>
      <c r="BM37" s="262"/>
      <c r="BN37" s="15"/>
      <c r="BO37" s="591"/>
      <c r="BP37" s="235"/>
      <c r="BQ37" s="262"/>
      <c r="BR37" s="15"/>
      <c r="BS37" s="591"/>
      <c r="BT37" s="235"/>
      <c r="BU37" s="262"/>
      <c r="BV37" s="262"/>
      <c r="BW37" s="262"/>
      <c r="BX37" s="262"/>
      <c r="BY37" s="591"/>
      <c r="BZ37" s="235"/>
      <c r="CA37" s="262"/>
      <c r="CB37" s="262"/>
      <c r="CC37" s="262"/>
      <c r="CD37" s="15"/>
      <c r="CE37" s="22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22"/>
      <c r="CS37" s="15"/>
      <c r="CT37" s="15"/>
      <c r="CU37" s="15"/>
      <c r="CV37" s="15"/>
      <c r="CW37" s="23"/>
      <c r="CX37" s="15"/>
      <c r="CY37" s="15"/>
      <c r="CZ37" s="15"/>
      <c r="DA37" s="15"/>
      <c r="DB37" s="22"/>
      <c r="DC37" s="15"/>
      <c r="DD37" s="15"/>
      <c r="DE37" s="15"/>
      <c r="DF37" s="15"/>
      <c r="DG37" s="23"/>
      <c r="DH37" s="15"/>
      <c r="DI37" s="15"/>
      <c r="DJ37" s="15"/>
      <c r="DK37" s="22"/>
      <c r="DL37" s="15"/>
      <c r="DM37" s="15"/>
      <c r="DN37" s="24"/>
      <c r="DO37" s="16"/>
      <c r="DP37" s="16"/>
      <c r="DQ37" s="16"/>
      <c r="DR37" s="16"/>
      <c r="DS37" s="15"/>
      <c r="DT37" s="15"/>
      <c r="DU37" s="15"/>
      <c r="DV37" s="15"/>
      <c r="DW37" s="15"/>
      <c r="DX37" s="22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22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22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22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22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22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22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22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22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22"/>
      <c r="IT37" s="15"/>
      <c r="IU37" s="15"/>
      <c r="IV37" s="15"/>
      <c r="IW37" s="15"/>
      <c r="IX37" s="15"/>
      <c r="IY37" s="15"/>
      <c r="IZ37" s="15"/>
      <c r="JA37" s="15"/>
      <c r="JB37" s="27"/>
      <c r="JC37" s="15"/>
      <c r="JD37" s="27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22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588"/>
      <c r="KG37" s="583"/>
      <c r="KH37" s="15"/>
      <c r="KI37" s="15"/>
      <c r="KJ37" s="15"/>
      <c r="KK37" s="15"/>
      <c r="KL37" s="15"/>
      <c r="KM37" s="15"/>
      <c r="KN37" s="550"/>
      <c r="KO37" s="550"/>
      <c r="KP37" s="550"/>
      <c r="KQ37" s="550"/>
      <c r="KR37" s="550"/>
      <c r="KS37" s="550"/>
      <c r="KT37" s="15"/>
      <c r="KU37" s="15"/>
      <c r="KV37" s="583"/>
      <c r="KW37" s="589"/>
      <c r="KX37" s="583"/>
      <c r="LU37" s="15"/>
      <c r="LV37" s="22"/>
      <c r="LW37" s="15"/>
      <c r="LX37" s="15"/>
      <c r="LY37" s="15"/>
      <c r="LZ37" s="15"/>
      <c r="MA37" s="15"/>
      <c r="MB37" s="592"/>
      <c r="MC37" s="594"/>
      <c r="MD37" s="595"/>
      <c r="ME37" s="596"/>
      <c r="MF37" s="15"/>
      <c r="MG37" s="15"/>
      <c r="MH37" s="15"/>
      <c r="MI37" s="15"/>
      <c r="MJ37" s="22"/>
      <c r="MK37" s="15"/>
      <c r="ML37" s="15"/>
      <c r="MM37" s="15"/>
      <c r="MN37" s="15"/>
      <c r="MO37" s="15"/>
      <c r="MP37" s="22"/>
      <c r="MQ37" s="15"/>
      <c r="MR37" s="16"/>
      <c r="MS37" s="10" t="s">
        <v>447</v>
      </c>
      <c r="MT37" s="15"/>
      <c r="MU37" s="15"/>
      <c r="MV37" s="15"/>
      <c r="MW37" s="15"/>
      <c r="MX37" s="15"/>
      <c r="MY37" s="15"/>
      <c r="MZ37" s="22"/>
      <c r="NA37" s="15"/>
      <c r="NB37" s="15"/>
      <c r="NC37" s="27"/>
      <c r="ND37" s="15"/>
      <c r="NE37" s="15"/>
      <c r="NF37" s="15"/>
      <c r="NG37" s="15"/>
      <c r="NH37" s="15"/>
      <c r="NI37" s="22"/>
      <c r="NJ37" s="15"/>
    </row>
    <row r="38" spans="1:374" x14ac:dyDescent="0.3">
      <c r="A38" s="15"/>
      <c r="S38" s="15"/>
      <c r="T38" s="22"/>
      <c r="U38" s="15"/>
      <c r="V38" s="15"/>
      <c r="W38" s="15"/>
      <c r="X38" s="15"/>
      <c r="Y38" s="15"/>
      <c r="Z38" s="15"/>
      <c r="AA38" s="15"/>
      <c r="AB38" s="15"/>
      <c r="AC38" s="22"/>
      <c r="AD38" s="15"/>
      <c r="AE38" s="15"/>
      <c r="AF38" s="15"/>
      <c r="AG38" s="15"/>
      <c r="AH38" s="15"/>
      <c r="AI38" s="15"/>
      <c r="AJ38" s="15"/>
      <c r="AK38" s="374"/>
      <c r="AL38" s="15"/>
      <c r="AM38" s="247"/>
      <c r="AN38" s="15"/>
      <c r="AO38" s="15"/>
      <c r="AP38" s="10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258"/>
      <c r="BU38" s="15"/>
      <c r="BV38" s="15"/>
      <c r="BW38" s="15"/>
      <c r="BX38" s="15"/>
      <c r="BY38" s="15"/>
      <c r="BZ38" s="258"/>
      <c r="CA38" s="15"/>
      <c r="CB38" s="15"/>
      <c r="CC38" s="15"/>
      <c r="CD38" s="15"/>
      <c r="CE38" s="22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22"/>
      <c r="CS38" s="15"/>
      <c r="CT38" s="15"/>
      <c r="CU38" s="15"/>
      <c r="CV38" s="15"/>
      <c r="CW38" s="23"/>
      <c r="CX38" s="15"/>
      <c r="CY38" s="15"/>
      <c r="CZ38" s="15"/>
      <c r="DA38" s="15"/>
      <c r="DB38" s="22"/>
      <c r="DC38" s="15"/>
      <c r="DD38" s="15"/>
      <c r="DE38" s="15"/>
      <c r="DF38" s="15"/>
      <c r="DG38" s="23"/>
      <c r="DH38" s="15"/>
      <c r="DI38" s="15"/>
      <c r="DJ38" s="15"/>
      <c r="DK38" s="22"/>
      <c r="DL38" s="15"/>
      <c r="DM38" s="15"/>
      <c r="DN38" s="24"/>
      <c r="DO38" s="16"/>
      <c r="DP38" s="16"/>
      <c r="DQ38" s="16"/>
      <c r="DR38" s="16"/>
      <c r="DS38" s="15"/>
      <c r="DT38" s="15"/>
      <c r="DU38" s="15"/>
      <c r="DV38" s="15"/>
      <c r="DW38" s="15"/>
      <c r="DX38" s="22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22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22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319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22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22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22"/>
      <c r="HD38" s="15"/>
      <c r="HO38" s="15"/>
      <c r="HP38" s="22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22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22"/>
      <c r="IT38" s="15"/>
      <c r="IU38" s="15"/>
      <c r="IV38" s="15"/>
      <c r="IW38" s="15"/>
      <c r="IX38" s="15"/>
      <c r="IY38" s="15"/>
      <c r="IZ38" s="15"/>
      <c r="JA38" s="15"/>
      <c r="JB38" s="27"/>
      <c r="JC38" s="15"/>
      <c r="JD38" s="27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22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588"/>
      <c r="KG38" s="583"/>
      <c r="KH38" s="15"/>
      <c r="KI38" s="15"/>
      <c r="KJ38" s="15"/>
      <c r="KK38" s="15"/>
      <c r="KL38" s="15"/>
      <c r="KM38" s="15"/>
      <c r="KN38" s="550"/>
      <c r="KO38" s="550"/>
      <c r="KP38" s="550"/>
      <c r="KQ38" s="550"/>
      <c r="KR38" s="550"/>
      <c r="KS38" s="550"/>
      <c r="KT38" s="15"/>
      <c r="KU38" s="15"/>
      <c r="KV38" s="583"/>
      <c r="KW38" s="589"/>
      <c r="KX38" s="583"/>
      <c r="LU38" s="15"/>
      <c r="LV38" s="22"/>
      <c r="LW38" s="15"/>
      <c r="LX38" s="15"/>
      <c r="LY38" s="15"/>
      <c r="LZ38" s="15"/>
      <c r="MA38" s="15"/>
      <c r="MB38" s="592"/>
      <c r="MC38" s="595"/>
      <c r="MD38" s="595"/>
      <c r="ME38" s="596"/>
      <c r="MF38" s="15"/>
      <c r="MG38" s="15"/>
      <c r="MH38" s="15"/>
      <c r="MI38" s="15"/>
      <c r="MJ38" s="22"/>
      <c r="MK38" s="15"/>
      <c r="ML38" s="15"/>
      <c r="MM38" s="15"/>
      <c r="MN38" s="15"/>
      <c r="MO38" s="15"/>
      <c r="MP38" s="22"/>
      <c r="MQ38" s="15"/>
      <c r="MR38" s="593"/>
      <c r="MS38" s="195" t="s">
        <v>248</v>
      </c>
      <c r="MT38" s="405">
        <v>20413939.926346004</v>
      </c>
      <c r="MU38" s="418">
        <v>0.95836660078840108</v>
      </c>
      <c r="MV38" s="15"/>
      <c r="MW38" s="548"/>
      <c r="MX38" s="15"/>
      <c r="MY38" s="15"/>
      <c r="MZ38" s="22"/>
      <c r="NA38" s="15"/>
      <c r="NB38" s="15"/>
      <c r="NC38" s="27"/>
      <c r="ND38" s="15"/>
      <c r="NE38" s="15"/>
      <c r="NF38" s="15"/>
      <c r="NG38" s="15"/>
      <c r="NH38" s="15"/>
      <c r="NI38" s="22"/>
      <c r="NJ38" s="15"/>
    </row>
    <row r="39" spans="1:374" x14ac:dyDescent="0.3">
      <c r="A39" s="15"/>
      <c r="S39" s="15"/>
      <c r="T39" s="22"/>
      <c r="U39" s="15"/>
      <c r="V39" s="15"/>
      <c r="W39" s="15"/>
      <c r="X39" s="15"/>
      <c r="Y39" s="15"/>
      <c r="Z39" s="15"/>
      <c r="AA39" s="15"/>
      <c r="AB39" s="15"/>
      <c r="AC39" s="22"/>
      <c r="AD39" s="15"/>
      <c r="AE39" s="15"/>
      <c r="AF39" s="15"/>
      <c r="AG39" s="15"/>
      <c r="AH39" s="15"/>
      <c r="AI39" s="15"/>
      <c r="AJ39" s="15"/>
      <c r="AK39" s="22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22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22"/>
      <c r="CS39" s="15"/>
      <c r="CT39" s="15"/>
      <c r="CU39" s="15"/>
      <c r="CV39" s="15"/>
      <c r="CW39" s="23"/>
      <c r="CX39" s="15"/>
      <c r="CY39" s="15"/>
      <c r="CZ39" s="15"/>
      <c r="DA39" s="15"/>
      <c r="DB39" s="22"/>
      <c r="DC39" s="15"/>
      <c r="DD39" s="15"/>
      <c r="DE39" s="15"/>
      <c r="DF39" s="15"/>
      <c r="DG39" s="23"/>
      <c r="DH39" s="15"/>
      <c r="DI39" s="15"/>
      <c r="DJ39" s="15"/>
      <c r="DK39" s="22"/>
      <c r="DL39" s="15"/>
      <c r="DM39" s="15"/>
      <c r="DN39" s="24"/>
      <c r="DO39" s="16"/>
      <c r="DP39" s="16"/>
      <c r="DQ39" s="16"/>
      <c r="DR39" s="16"/>
      <c r="DS39" s="15"/>
      <c r="DT39" s="15"/>
      <c r="DU39" s="15"/>
      <c r="DV39" s="15"/>
      <c r="DW39" s="15"/>
      <c r="DX39" s="22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22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22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22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22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22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22"/>
      <c r="HD39" s="15"/>
      <c r="HO39" s="15"/>
      <c r="HP39" s="22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22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22"/>
      <c r="IT39" s="15"/>
      <c r="IU39"/>
      <c r="JQ39"/>
      <c r="JR39" s="15"/>
      <c r="JS39" s="22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588"/>
      <c r="KG39" s="583"/>
      <c r="KH39" s="15"/>
      <c r="KI39" s="15"/>
      <c r="KJ39" s="15"/>
      <c r="KK39" s="15"/>
      <c r="KL39" s="15"/>
      <c r="KM39" s="15"/>
      <c r="KN39" s="550"/>
      <c r="KO39" s="550"/>
      <c r="KP39" s="550"/>
      <c r="KQ39" s="550"/>
      <c r="KR39" s="550"/>
      <c r="KS39" s="550"/>
      <c r="KT39" s="15"/>
      <c r="KU39" s="15"/>
      <c r="KV39" s="583"/>
      <c r="KW39" s="589"/>
      <c r="KX39" s="583"/>
      <c r="LU39" s="15"/>
      <c r="LV39" s="22"/>
      <c r="LW39" s="15"/>
      <c r="LX39" s="15"/>
      <c r="LY39" s="15"/>
      <c r="LZ39" s="15"/>
      <c r="MA39" s="15"/>
      <c r="MB39" s="592"/>
      <c r="MC39" s="594"/>
      <c r="MD39" s="594"/>
      <c r="ME39" s="596"/>
      <c r="MF39" s="15"/>
      <c r="MG39" s="15"/>
      <c r="MH39" s="15"/>
      <c r="MI39" s="15"/>
      <c r="MJ39" s="22"/>
      <c r="MK39" s="15"/>
      <c r="ML39" s="15"/>
      <c r="MM39" s="15"/>
      <c r="MN39" s="15"/>
      <c r="MO39" s="15"/>
      <c r="MP39" s="22"/>
      <c r="MQ39" s="15"/>
      <c r="MR39" s="593"/>
      <c r="MS39" s="327" t="s">
        <v>249</v>
      </c>
      <c r="MT39" s="5">
        <v>5.4147950598149697E-2</v>
      </c>
      <c r="MU39" s="383"/>
      <c r="MV39" s="15"/>
      <c r="MW39" s="15"/>
      <c r="MX39" s="15"/>
      <c r="MY39" s="15"/>
      <c r="MZ39" s="22"/>
      <c r="NA39" s="15"/>
      <c r="NB39" s="15"/>
      <c r="NC39" s="27"/>
      <c r="ND39" s="15"/>
      <c r="NE39" s="15"/>
      <c r="NF39" s="15"/>
      <c r="NG39" s="15"/>
      <c r="NH39" s="15"/>
      <c r="NI39" s="22"/>
      <c r="NJ39" s="15"/>
    </row>
    <row r="40" spans="1:374" x14ac:dyDescent="0.3">
      <c r="A40" s="813"/>
      <c r="S40" s="813"/>
      <c r="T40" s="822"/>
      <c r="U40" s="813"/>
      <c r="V40" s="813"/>
      <c r="W40" s="813"/>
      <c r="X40" s="813"/>
      <c r="Y40" s="813"/>
      <c r="Z40" s="813"/>
      <c r="AA40" s="813"/>
      <c r="AB40" s="813"/>
      <c r="AC40" s="822"/>
      <c r="AD40" s="813"/>
      <c r="AE40" s="813"/>
      <c r="AF40" s="813"/>
      <c r="AG40" s="813"/>
      <c r="AH40" s="813"/>
      <c r="AI40" s="813"/>
      <c r="AJ40" s="813"/>
      <c r="AK40" s="823"/>
      <c r="AL40" s="813"/>
      <c r="AM40" s="813"/>
      <c r="AN40" s="813"/>
      <c r="AO40" s="813"/>
      <c r="AP40" s="813"/>
      <c r="AQ40" s="813"/>
      <c r="AR40" s="813"/>
      <c r="AS40" s="813"/>
      <c r="AT40" s="813"/>
      <c r="AU40" s="813"/>
      <c r="AV40" s="813"/>
      <c r="AW40" s="813"/>
      <c r="AX40" s="813"/>
      <c r="AY40" s="813"/>
      <c r="AZ40" s="813"/>
      <c r="BA40" s="813"/>
      <c r="BB40" s="813"/>
      <c r="BC40" s="813"/>
      <c r="BD40" s="813"/>
      <c r="BE40" s="813"/>
      <c r="BF40" s="813"/>
      <c r="BG40" s="813"/>
      <c r="BH40" s="813"/>
      <c r="BI40" s="813"/>
      <c r="BJ40" s="813"/>
      <c r="BK40" s="813"/>
      <c r="BL40" s="813"/>
      <c r="BM40" s="813"/>
      <c r="BN40" s="813"/>
      <c r="BO40" s="813"/>
      <c r="BP40" s="813"/>
      <c r="BQ40" s="813"/>
      <c r="BR40" s="813"/>
      <c r="BS40" s="813"/>
      <c r="BT40" s="813"/>
      <c r="BU40" s="813"/>
      <c r="BV40" s="813"/>
      <c r="BW40" s="813"/>
      <c r="BX40" s="813"/>
      <c r="BY40" s="813"/>
      <c r="BZ40" s="813"/>
      <c r="CA40" s="813"/>
      <c r="CB40" s="813"/>
      <c r="CC40" s="813"/>
      <c r="CD40" s="813"/>
      <c r="CE40" s="822"/>
      <c r="CF40" s="813"/>
      <c r="CG40" s="813"/>
      <c r="CH40" s="813"/>
      <c r="CI40" s="813"/>
      <c r="CJ40" s="813"/>
      <c r="CK40" s="813"/>
      <c r="CL40" s="813"/>
      <c r="CM40" s="813"/>
      <c r="CN40" s="813"/>
      <c r="CO40" s="813"/>
      <c r="CP40" s="813"/>
      <c r="CQ40" s="813"/>
      <c r="CR40" s="822"/>
      <c r="CS40" s="813"/>
      <c r="CT40" s="813"/>
      <c r="CU40" s="813"/>
      <c r="CV40" s="813"/>
      <c r="CW40" s="814"/>
      <c r="CX40" s="813"/>
      <c r="CY40" s="813"/>
      <c r="CZ40" s="813"/>
      <c r="DA40" s="813"/>
      <c r="DB40" s="822"/>
      <c r="DC40" s="813"/>
      <c r="DD40" s="813"/>
      <c r="DE40" s="813"/>
      <c r="DF40" s="813"/>
      <c r="DG40" s="814"/>
      <c r="DH40" s="813"/>
      <c r="DI40" s="813"/>
      <c r="DJ40" s="813"/>
      <c r="DK40" s="822"/>
      <c r="DL40" s="813"/>
      <c r="DM40" s="813"/>
      <c r="DN40" s="815"/>
      <c r="DO40" s="816"/>
      <c r="DP40" s="816"/>
      <c r="DQ40" s="816"/>
      <c r="DR40" s="816"/>
      <c r="DS40" s="813"/>
      <c r="DT40" s="813"/>
      <c r="DU40" s="813"/>
      <c r="DV40" s="813"/>
      <c r="DW40" s="813"/>
      <c r="DX40" s="822"/>
      <c r="DY40" s="813"/>
      <c r="DZ40" s="813"/>
      <c r="EA40" s="813"/>
      <c r="EB40" s="813"/>
      <c r="EC40" s="813"/>
      <c r="ED40" s="813"/>
      <c r="EE40" s="813"/>
      <c r="EF40" s="813"/>
      <c r="EG40" s="813"/>
      <c r="EH40" s="813"/>
      <c r="EI40" s="813"/>
      <c r="EJ40" s="813"/>
      <c r="EK40" s="822"/>
      <c r="EL40" s="813"/>
      <c r="EM40" s="813"/>
      <c r="EN40" s="813"/>
      <c r="EO40" s="813"/>
      <c r="EP40" s="813"/>
      <c r="EQ40" s="813"/>
      <c r="ER40" s="813"/>
      <c r="ES40" s="813"/>
      <c r="ET40" s="813"/>
      <c r="EU40" s="813"/>
      <c r="EV40" s="813"/>
      <c r="EW40" s="813"/>
      <c r="EX40" s="813"/>
      <c r="EY40" s="813"/>
      <c r="EZ40" s="813"/>
      <c r="FA40" s="822"/>
      <c r="FB40" s="813"/>
      <c r="FO40" s="813"/>
      <c r="FP40" s="822"/>
      <c r="FQ40" s="813"/>
      <c r="FR40" s="813"/>
      <c r="FS40" s="813"/>
      <c r="FT40" s="813"/>
      <c r="FU40" s="813"/>
      <c r="FV40" s="813"/>
      <c r="FW40" s="813"/>
      <c r="FX40" s="813"/>
      <c r="FY40" s="813"/>
      <c r="FZ40" s="813"/>
      <c r="GA40" s="813"/>
      <c r="GB40" s="813"/>
      <c r="GC40" s="822"/>
      <c r="GD40" s="813"/>
      <c r="GE40" s="813"/>
      <c r="GF40" s="813"/>
      <c r="GG40" s="813"/>
      <c r="GH40" s="813"/>
      <c r="GI40" s="813"/>
      <c r="GJ40" s="813"/>
      <c r="GK40" s="813"/>
      <c r="GL40" s="813"/>
      <c r="GM40" s="813"/>
      <c r="GN40" s="813"/>
      <c r="GO40" s="813"/>
      <c r="GP40" s="822"/>
      <c r="GQ40" s="813"/>
      <c r="GR40" s="813"/>
      <c r="GS40" s="813"/>
      <c r="GT40" s="813"/>
      <c r="GU40" s="813"/>
      <c r="GV40" s="813"/>
      <c r="GW40" s="813"/>
      <c r="GX40" s="813"/>
      <c r="GY40" s="813"/>
      <c r="GZ40" s="813"/>
      <c r="HA40" s="813"/>
      <c r="HB40" s="813"/>
      <c r="HC40" s="822"/>
      <c r="HD40" s="813"/>
      <c r="HO40" s="813"/>
      <c r="HP40" s="822"/>
      <c r="HQ40" s="813"/>
      <c r="HR40" s="813"/>
      <c r="HS40" s="813"/>
      <c r="HT40" s="813"/>
      <c r="HU40" s="813"/>
      <c r="HV40" s="813"/>
      <c r="HW40" s="813"/>
      <c r="HX40" s="813"/>
      <c r="HY40" s="813"/>
      <c r="HZ40" s="813"/>
      <c r="IA40" s="813"/>
      <c r="IB40" s="813"/>
      <c r="IC40" s="813"/>
      <c r="ID40" s="813"/>
      <c r="IE40" s="822"/>
      <c r="IF40" s="813"/>
      <c r="IG40" s="813"/>
      <c r="IH40" s="813"/>
      <c r="II40" s="813"/>
      <c r="IJ40" s="813"/>
      <c r="IK40" s="813"/>
      <c r="IL40" s="813"/>
      <c r="IM40" s="813"/>
      <c r="IN40" s="813"/>
      <c r="IO40" s="813"/>
      <c r="IP40" s="813"/>
      <c r="IQ40" s="813"/>
      <c r="IR40" s="813"/>
      <c r="IS40" s="822"/>
      <c r="IT40" s="813"/>
      <c r="JR40" s="813"/>
      <c r="JS40" s="822"/>
      <c r="JT40" s="813"/>
      <c r="JU40" s="813"/>
      <c r="JV40" s="813"/>
      <c r="JW40" s="813"/>
      <c r="JX40" s="813"/>
      <c r="JY40" s="813"/>
      <c r="JZ40" s="813"/>
      <c r="KA40" s="813"/>
      <c r="KB40" s="813"/>
      <c r="KC40" s="813"/>
      <c r="KD40" s="813"/>
      <c r="KE40" s="813"/>
      <c r="KF40" s="822"/>
      <c r="KG40" s="813"/>
      <c r="KH40" s="813"/>
      <c r="KI40" s="813"/>
      <c r="KJ40" s="813"/>
      <c r="KK40" s="813"/>
      <c r="KL40" s="813"/>
      <c r="KM40" s="813"/>
      <c r="KN40" s="817"/>
      <c r="KO40" s="817"/>
      <c r="KP40" s="817"/>
      <c r="KQ40" s="817"/>
      <c r="KR40" s="817"/>
      <c r="KS40" s="817"/>
      <c r="KT40" s="813"/>
      <c r="KU40" s="813"/>
      <c r="KV40" s="813"/>
      <c r="KW40" s="822"/>
      <c r="KX40" s="813"/>
      <c r="LU40" s="813"/>
      <c r="LV40" s="822"/>
      <c r="LW40" s="813"/>
      <c r="LX40" s="813"/>
      <c r="LY40" s="813"/>
      <c r="LZ40" s="813"/>
      <c r="MA40" s="813"/>
      <c r="MB40" s="818"/>
      <c r="MC40" s="818"/>
      <c r="MD40" s="818"/>
      <c r="ME40" s="819"/>
      <c r="MF40" s="813"/>
      <c r="MG40" s="813"/>
      <c r="MH40" s="813"/>
      <c r="MI40" s="813"/>
      <c r="MJ40" s="822"/>
      <c r="MK40" s="813"/>
      <c r="ML40" s="813"/>
      <c r="MM40" s="813"/>
      <c r="MN40" s="813"/>
      <c r="MO40" s="813"/>
      <c r="MP40" s="822"/>
      <c r="MQ40" s="813"/>
      <c r="MR40" s="816"/>
      <c r="MS40" s="482" t="s">
        <v>252</v>
      </c>
      <c r="MT40" s="483">
        <v>135896305.26672786</v>
      </c>
      <c r="MU40" s="484">
        <v>6.3798796610590847</v>
      </c>
      <c r="MV40" s="256"/>
      <c r="MW40" s="256"/>
      <c r="MX40" s="15"/>
      <c r="MY40" s="813"/>
      <c r="MZ40" s="822"/>
      <c r="NA40" s="813"/>
      <c r="NB40" s="813"/>
      <c r="NC40" s="820"/>
      <c r="ND40" s="813"/>
      <c r="NE40" s="813"/>
      <c r="NF40" s="813"/>
      <c r="NG40" s="813"/>
      <c r="NH40" s="813"/>
      <c r="NI40" s="822"/>
      <c r="NJ40" s="813"/>
    </row>
    <row r="41" spans="1:374" x14ac:dyDescent="0.3">
      <c r="A41" s="813"/>
      <c r="S41" s="813"/>
      <c r="T41" s="822"/>
      <c r="U41" s="813"/>
      <c r="V41" s="813"/>
      <c r="W41" s="813"/>
      <c r="X41" s="813"/>
      <c r="Y41" s="813"/>
      <c r="Z41" s="813"/>
      <c r="AA41" s="813"/>
      <c r="AB41" s="813"/>
      <c r="AC41" s="822"/>
      <c r="AD41" s="813"/>
      <c r="AE41" s="813"/>
      <c r="AF41" s="813"/>
      <c r="AG41" s="813"/>
      <c r="AH41" s="813"/>
      <c r="AI41" s="813"/>
      <c r="AJ41" s="813"/>
      <c r="AK41" s="824"/>
      <c r="AL41" s="813"/>
      <c r="AM41" s="813"/>
      <c r="AN41" s="813"/>
      <c r="AO41" s="813"/>
      <c r="AP41" s="813"/>
      <c r="AQ41" s="813"/>
      <c r="AR41" s="813"/>
      <c r="AS41" s="813"/>
      <c r="AT41" s="813"/>
      <c r="AU41" s="813"/>
      <c r="AV41" s="813"/>
      <c r="AW41" s="813"/>
      <c r="AX41" s="813"/>
      <c r="AY41" s="813"/>
      <c r="AZ41" s="813"/>
      <c r="BA41" s="813"/>
      <c r="BB41" s="813"/>
      <c r="BC41" s="813"/>
      <c r="BD41" s="813"/>
      <c r="BE41" s="813"/>
      <c r="BF41" s="813"/>
      <c r="BG41" s="813"/>
      <c r="BH41" s="813"/>
      <c r="BI41" s="813"/>
      <c r="BJ41" s="813"/>
      <c r="BK41" s="813"/>
      <c r="BL41" s="813"/>
      <c r="BM41" s="813"/>
      <c r="BN41" s="813"/>
      <c r="BO41" s="813"/>
      <c r="BP41" s="813"/>
      <c r="BQ41" s="813"/>
      <c r="BR41" s="813"/>
      <c r="BS41" s="813"/>
      <c r="BT41" s="813"/>
      <c r="BU41" s="813"/>
      <c r="BV41" s="813"/>
      <c r="BW41" s="813"/>
      <c r="BX41" s="813"/>
      <c r="BY41" s="813"/>
      <c r="BZ41" s="813"/>
      <c r="CA41" s="813"/>
      <c r="CB41" s="813"/>
      <c r="CC41" s="813"/>
      <c r="CD41" s="813"/>
      <c r="CE41" s="822"/>
      <c r="CF41" s="813"/>
      <c r="CG41" s="813"/>
      <c r="CH41" s="813"/>
      <c r="CI41" s="813"/>
      <c r="CJ41" s="813"/>
      <c r="CK41" s="813"/>
      <c r="CL41" s="813"/>
      <c r="CM41" s="813"/>
      <c r="CN41" s="813"/>
      <c r="CO41" s="813"/>
      <c r="CP41" s="813"/>
      <c r="CQ41" s="813"/>
      <c r="CR41" s="822"/>
      <c r="CS41" s="813"/>
      <c r="CT41" s="813"/>
      <c r="CU41" s="813"/>
      <c r="CV41" s="813"/>
      <c r="CW41" s="814"/>
      <c r="CX41" s="813"/>
      <c r="CY41" s="813"/>
      <c r="CZ41" s="813"/>
      <c r="DA41" s="813"/>
      <c r="DB41" s="822"/>
      <c r="DC41" s="813"/>
      <c r="DJ41" s="813"/>
      <c r="DK41" s="822"/>
      <c r="DL41" s="813"/>
      <c r="DM41" s="813"/>
      <c r="DN41" s="815"/>
      <c r="DO41" s="816"/>
      <c r="DP41" s="816"/>
      <c r="DQ41" s="816"/>
      <c r="DR41" s="816"/>
      <c r="DS41" s="813"/>
      <c r="DT41" s="813"/>
      <c r="DU41" s="813"/>
      <c r="DV41" s="813"/>
      <c r="DW41" s="813"/>
      <c r="DX41" s="822"/>
      <c r="DY41" s="813"/>
      <c r="DZ41" s="813"/>
      <c r="EA41" s="813"/>
      <c r="EB41" s="813"/>
      <c r="EC41" s="813"/>
      <c r="ED41" s="813"/>
      <c r="EE41" s="813"/>
      <c r="EF41" s="813"/>
      <c r="EG41" s="813"/>
      <c r="EH41" s="813"/>
      <c r="EI41" s="813"/>
      <c r="EJ41" s="813"/>
      <c r="EK41" s="822"/>
      <c r="EL41" s="813"/>
      <c r="EM41" s="813"/>
      <c r="EN41" s="813"/>
      <c r="EO41" s="813"/>
      <c r="EP41" s="813"/>
      <c r="EQ41" s="813"/>
      <c r="ER41" s="813"/>
      <c r="ES41" s="813"/>
      <c r="ET41" s="813"/>
      <c r="EU41" s="813"/>
      <c r="EV41" s="813"/>
      <c r="EW41" s="813"/>
      <c r="EX41" s="813"/>
      <c r="EY41" s="813"/>
      <c r="EZ41" s="813"/>
      <c r="FA41" s="822"/>
      <c r="FB41" s="813"/>
      <c r="FO41" s="813"/>
      <c r="FP41" s="822"/>
      <c r="FQ41" s="813"/>
      <c r="FR41" s="813"/>
      <c r="FS41" s="813"/>
      <c r="FT41" s="813"/>
      <c r="FU41" s="813"/>
      <c r="FV41" s="813"/>
      <c r="FW41" s="813"/>
      <c r="FX41" s="813"/>
      <c r="FY41" s="813"/>
      <c r="FZ41" s="813"/>
      <c r="GA41" s="813"/>
      <c r="GB41" s="813"/>
      <c r="GC41" s="822"/>
      <c r="GD41" s="813"/>
      <c r="GE41" s="813"/>
      <c r="GF41" s="813"/>
      <c r="GG41" s="813"/>
      <c r="GH41" s="813"/>
      <c r="GI41" s="813"/>
      <c r="GJ41" s="813"/>
      <c r="GK41" s="813"/>
      <c r="GL41" s="813"/>
      <c r="GM41" s="813"/>
      <c r="GN41" s="813"/>
      <c r="GO41" s="813"/>
      <c r="GP41" s="822"/>
      <c r="GQ41" s="813"/>
      <c r="GR41" s="813"/>
      <c r="GS41" s="813"/>
      <c r="GT41" s="813"/>
      <c r="GU41" s="813"/>
      <c r="GV41" s="813"/>
      <c r="GW41" s="813"/>
      <c r="GX41" s="813"/>
      <c r="GY41" s="813"/>
      <c r="GZ41" s="813"/>
      <c r="HA41" s="813"/>
      <c r="HB41" s="813"/>
      <c r="HC41" s="822"/>
      <c r="HD41" s="813"/>
      <c r="HO41" s="813"/>
      <c r="HP41" s="822"/>
      <c r="HQ41" s="813"/>
      <c r="HR41" s="813"/>
      <c r="HS41" s="813"/>
      <c r="HT41" s="813"/>
      <c r="HU41" s="813"/>
      <c r="HV41" s="813"/>
      <c r="HW41" s="813"/>
      <c r="HX41" s="813"/>
      <c r="HY41" s="813"/>
      <c r="HZ41" s="813"/>
      <c r="IA41" s="813"/>
      <c r="IB41" s="813"/>
      <c r="IC41" s="813"/>
      <c r="ID41" s="813"/>
      <c r="IE41" s="822"/>
      <c r="IF41" s="813"/>
      <c r="IG41" s="813"/>
      <c r="IH41" s="813"/>
      <c r="II41" s="813"/>
      <c r="IJ41" s="813"/>
      <c r="IK41" s="813"/>
      <c r="IL41" s="813"/>
      <c r="IM41" s="813"/>
      <c r="IN41" s="813"/>
      <c r="IO41" s="813"/>
      <c r="IP41" s="813"/>
      <c r="IQ41" s="813"/>
      <c r="IR41" s="813"/>
      <c r="IS41" s="822"/>
      <c r="IT41" s="813"/>
      <c r="JR41" s="813"/>
      <c r="JS41" s="822"/>
      <c r="JT41" s="813"/>
      <c r="JU41" s="813"/>
      <c r="JV41" s="813"/>
      <c r="JW41" s="813"/>
      <c r="JX41" s="813"/>
      <c r="JY41" s="813"/>
      <c r="JZ41" s="813"/>
      <c r="KA41" s="813"/>
      <c r="KB41" s="813"/>
      <c r="KC41" s="813"/>
      <c r="KD41" s="813"/>
      <c r="KE41" s="813"/>
      <c r="KF41" s="822"/>
      <c r="KG41" s="813"/>
      <c r="KH41" s="813"/>
      <c r="KI41" s="813"/>
      <c r="KJ41" s="813"/>
      <c r="KK41" s="813"/>
      <c r="KL41" s="813"/>
      <c r="KM41" s="813"/>
      <c r="KN41" s="817"/>
      <c r="KO41" s="817"/>
      <c r="KP41" s="817"/>
      <c r="KQ41" s="817"/>
      <c r="KR41" s="817"/>
      <c r="KS41" s="817"/>
      <c r="KT41" s="813"/>
      <c r="KU41" s="813"/>
      <c r="KV41" s="813"/>
      <c r="KW41" s="822"/>
      <c r="KX41" s="813"/>
      <c r="LU41" s="813"/>
      <c r="LV41" s="822"/>
      <c r="LW41" s="813"/>
      <c r="LX41" s="813"/>
      <c r="LY41" s="813"/>
      <c r="LZ41" s="813"/>
      <c r="MA41" s="813"/>
      <c r="MB41" s="818"/>
      <c r="MC41" s="818"/>
      <c r="MD41" s="818"/>
      <c r="ME41" s="818"/>
      <c r="MF41" s="813"/>
      <c r="MG41" s="813"/>
      <c r="MH41" s="813"/>
      <c r="MI41" s="813"/>
      <c r="MJ41" s="822"/>
      <c r="MK41" s="813"/>
      <c r="ML41" s="813"/>
      <c r="MM41" s="813"/>
      <c r="MN41" s="813"/>
      <c r="MO41" s="813"/>
      <c r="MP41" s="822"/>
      <c r="MQ41" s="813"/>
      <c r="MS41" s="256" t="s">
        <v>255</v>
      </c>
      <c r="MT41" s="256">
        <v>0</v>
      </c>
      <c r="MU41" s="325">
        <v>0</v>
      </c>
      <c r="MV41" s="813"/>
      <c r="MW41" s="813"/>
      <c r="MX41" s="813"/>
      <c r="MY41" s="813"/>
      <c r="MZ41" s="822"/>
      <c r="NA41" s="813"/>
      <c r="NB41" s="813"/>
      <c r="NC41" s="820"/>
      <c r="ND41" s="813"/>
      <c r="NE41" s="813"/>
      <c r="NF41" s="813"/>
      <c r="NG41" s="813"/>
      <c r="NH41" s="813"/>
      <c r="NI41" s="822"/>
      <c r="NJ41" s="813"/>
    </row>
    <row r="42" spans="1:374" x14ac:dyDescent="0.3">
      <c r="A42" s="813"/>
      <c r="B42" s="813"/>
      <c r="C42" s="813"/>
      <c r="D42" s="813"/>
      <c r="E42" s="813"/>
      <c r="F42" s="813"/>
      <c r="G42" s="813"/>
      <c r="H42" s="813"/>
      <c r="I42" s="813"/>
      <c r="J42" s="813"/>
      <c r="K42" s="813"/>
      <c r="L42" s="813"/>
      <c r="M42" s="813"/>
      <c r="N42" s="813"/>
      <c r="O42" s="813"/>
      <c r="P42" s="813"/>
      <c r="Q42" s="813"/>
      <c r="R42" s="813"/>
      <c r="S42" s="813"/>
      <c r="T42" s="822"/>
      <c r="U42" s="813"/>
      <c r="V42" s="813"/>
      <c r="W42" s="813"/>
      <c r="X42" s="813"/>
      <c r="Y42" s="813"/>
      <c r="Z42" s="813"/>
      <c r="AA42" s="813"/>
      <c r="AB42" s="813"/>
      <c r="AC42" s="822"/>
      <c r="AD42" s="813"/>
      <c r="AE42" s="813"/>
      <c r="AF42" s="813"/>
      <c r="AG42" s="813"/>
      <c r="AH42" s="813"/>
      <c r="AI42" s="813"/>
      <c r="AJ42" s="813"/>
      <c r="AK42" s="823"/>
      <c r="AL42" s="813"/>
      <c r="AM42" s="813"/>
      <c r="AN42" s="813"/>
      <c r="AO42" s="813"/>
      <c r="AP42" s="813"/>
      <c r="AQ42" s="813"/>
      <c r="AR42" s="813"/>
      <c r="AS42" s="813"/>
      <c r="AT42" s="813"/>
      <c r="AU42" s="813"/>
      <c r="AV42" s="813"/>
      <c r="AW42" s="813"/>
      <c r="AX42" s="813"/>
      <c r="AY42" s="813"/>
      <c r="AZ42" s="813"/>
      <c r="BA42" s="813"/>
      <c r="BB42" s="813"/>
      <c r="BC42" s="813"/>
      <c r="BD42" s="813"/>
      <c r="BE42" s="813"/>
      <c r="BF42" s="813"/>
      <c r="BG42" s="813"/>
      <c r="BH42" s="813"/>
      <c r="BI42" s="813"/>
      <c r="BJ42" s="813"/>
      <c r="BK42" s="813"/>
      <c r="BL42" s="813"/>
      <c r="BM42" s="813"/>
      <c r="BN42" s="813"/>
      <c r="BO42" s="813"/>
      <c r="BP42" s="813"/>
      <c r="BQ42" s="813"/>
      <c r="BR42" s="813"/>
      <c r="BS42" s="813"/>
      <c r="BT42" s="813"/>
      <c r="BU42" s="813"/>
      <c r="BV42" s="813"/>
      <c r="BW42" s="813"/>
      <c r="BX42" s="813"/>
      <c r="BY42" s="813"/>
      <c r="BZ42" s="813"/>
      <c r="CA42" s="813"/>
      <c r="CB42" s="813"/>
      <c r="CC42" s="813"/>
      <c r="CD42" s="813"/>
      <c r="CE42" s="822"/>
      <c r="CF42" s="813"/>
      <c r="CG42" s="813"/>
      <c r="CH42" s="813"/>
      <c r="CI42" s="813"/>
      <c r="CJ42" s="813"/>
      <c r="CK42" s="813"/>
      <c r="CL42" s="813"/>
      <c r="CM42" s="813"/>
      <c r="CN42" s="813"/>
      <c r="CO42" s="813"/>
      <c r="CP42" s="813"/>
      <c r="CQ42" s="813"/>
      <c r="CR42" s="822"/>
      <c r="CS42" s="813"/>
      <c r="DA42" s="813"/>
      <c r="DB42" s="822"/>
      <c r="DC42" s="813"/>
      <c r="DJ42" s="813"/>
      <c r="DK42" s="822"/>
      <c r="DL42" s="813"/>
      <c r="DM42" s="813"/>
      <c r="DN42" s="815"/>
      <c r="DO42" s="816"/>
      <c r="DP42" s="816"/>
      <c r="DQ42" s="816"/>
      <c r="DR42" s="816"/>
      <c r="DS42" s="813"/>
      <c r="DT42" s="813"/>
      <c r="DU42" s="813"/>
      <c r="DV42" s="813"/>
      <c r="DW42" s="813"/>
      <c r="DX42" s="822"/>
      <c r="DY42" s="813"/>
      <c r="DZ42" s="813"/>
      <c r="EA42" s="813"/>
      <c r="EB42" s="813"/>
      <c r="EC42" s="813"/>
      <c r="ED42" s="813"/>
      <c r="EE42" s="813"/>
      <c r="EF42" s="813"/>
      <c r="EG42" s="813"/>
      <c r="EH42" s="813"/>
      <c r="EI42" s="813"/>
      <c r="EJ42" s="813"/>
      <c r="EK42" s="822"/>
      <c r="EL42" s="813"/>
      <c r="EM42" s="813"/>
      <c r="EN42" s="813"/>
      <c r="EO42" s="813"/>
      <c r="EP42" s="813"/>
      <c r="EQ42" s="813"/>
      <c r="ER42" s="813"/>
      <c r="ES42" s="813"/>
      <c r="ET42" s="813"/>
      <c r="EU42" s="813"/>
      <c r="EV42" s="813"/>
      <c r="EW42" s="813"/>
      <c r="EX42" s="813"/>
      <c r="EY42" s="813"/>
      <c r="EZ42" s="813"/>
      <c r="FA42" s="822"/>
      <c r="FB42" s="813"/>
      <c r="FO42" s="813"/>
      <c r="FP42" s="822"/>
      <c r="FQ42" s="813"/>
      <c r="FR42" s="813"/>
      <c r="FS42" s="813"/>
      <c r="FT42" s="813"/>
      <c r="FU42" s="813"/>
      <c r="FV42" s="813"/>
      <c r="FW42" s="813"/>
      <c r="FX42" s="813"/>
      <c r="FY42" s="813"/>
      <c r="FZ42" s="813"/>
      <c r="GA42" s="813"/>
      <c r="GB42" s="813"/>
      <c r="GC42" s="822"/>
      <c r="GD42" s="813"/>
      <c r="GE42" s="813"/>
      <c r="GF42" s="813"/>
      <c r="GG42" s="813"/>
      <c r="GH42" s="813"/>
      <c r="GI42" s="813"/>
      <c r="GJ42" s="813"/>
      <c r="GK42" s="813"/>
      <c r="GL42" s="813"/>
      <c r="GM42" s="813"/>
      <c r="GN42" s="813"/>
      <c r="GO42" s="813"/>
      <c r="GP42" s="822"/>
      <c r="GQ42" s="813"/>
      <c r="GR42" s="813"/>
      <c r="GS42" s="813"/>
      <c r="GT42" s="813"/>
      <c r="GU42" s="813"/>
      <c r="GV42" s="813"/>
      <c r="GW42" s="813"/>
      <c r="GX42" s="813"/>
      <c r="GY42" s="813"/>
      <c r="GZ42" s="813"/>
      <c r="HA42" s="813"/>
      <c r="HB42" s="813"/>
      <c r="HC42" s="822"/>
      <c r="HD42" s="813"/>
      <c r="HO42" s="813"/>
      <c r="HP42" s="822"/>
      <c r="HQ42" s="813"/>
      <c r="HR42" s="813"/>
      <c r="HS42" s="813"/>
      <c r="HT42" s="813"/>
      <c r="HU42" s="813"/>
      <c r="HV42" s="813"/>
      <c r="HW42" s="813"/>
      <c r="HX42" s="813"/>
      <c r="HY42" s="813"/>
      <c r="HZ42" s="813"/>
      <c r="IA42" s="813"/>
      <c r="IB42" s="813"/>
      <c r="IC42" s="813"/>
      <c r="ID42" s="813"/>
      <c r="IE42" s="822"/>
      <c r="IF42" s="813"/>
      <c r="IG42" s="813"/>
      <c r="IH42" s="813"/>
      <c r="II42" s="813"/>
      <c r="IJ42" s="813"/>
      <c r="IK42" s="813"/>
      <c r="IL42" s="813"/>
      <c r="IM42" s="813"/>
      <c r="IN42" s="813"/>
      <c r="IO42" s="813"/>
      <c r="IP42" s="813"/>
      <c r="IQ42" s="813"/>
      <c r="IR42" s="813"/>
      <c r="IS42" s="822"/>
      <c r="IT42" s="813"/>
      <c r="JR42" s="813"/>
      <c r="JS42" s="822"/>
      <c r="JT42" s="813"/>
      <c r="JU42" s="813"/>
      <c r="JV42" s="813"/>
      <c r="JW42" s="813"/>
      <c r="JX42" s="813"/>
      <c r="JY42" s="813"/>
      <c r="JZ42" s="813"/>
      <c r="KA42" s="813"/>
      <c r="KB42" s="813"/>
      <c r="KC42" s="813"/>
      <c r="KD42" s="813"/>
      <c r="KE42" s="813"/>
      <c r="KF42" s="822"/>
      <c r="KG42" s="813"/>
      <c r="KH42" s="813"/>
      <c r="KI42" s="813"/>
      <c r="KJ42" s="813"/>
      <c r="KK42" s="813"/>
      <c r="KL42" s="813"/>
      <c r="KM42" s="813"/>
      <c r="KN42" s="817"/>
      <c r="KO42" s="817"/>
      <c r="KP42" s="817"/>
      <c r="KQ42" s="817"/>
      <c r="KR42" s="817"/>
      <c r="KS42" s="817"/>
      <c r="KT42" s="813"/>
      <c r="KU42" s="813"/>
      <c r="KV42" s="813"/>
      <c r="KW42" s="822"/>
      <c r="KX42" s="813"/>
      <c r="LU42" s="813"/>
      <c r="LV42" s="822"/>
      <c r="LW42" s="813"/>
      <c r="LX42" s="813"/>
      <c r="LY42" s="813"/>
      <c r="LZ42" s="813"/>
      <c r="MA42" s="813"/>
      <c r="MB42" s="813"/>
      <c r="MC42" s="813"/>
      <c r="MD42" s="813"/>
      <c r="ME42" s="813"/>
      <c r="MF42" s="813"/>
      <c r="MG42" s="813"/>
      <c r="MH42" s="813"/>
      <c r="MI42" s="813"/>
      <c r="MJ42" s="822"/>
      <c r="MK42" s="813"/>
      <c r="ML42" s="813"/>
      <c r="MM42" s="813"/>
      <c r="MN42" s="813"/>
      <c r="MO42" s="813"/>
      <c r="MP42" s="822"/>
      <c r="MQ42" s="813"/>
      <c r="MS42" s="324" t="s">
        <v>258</v>
      </c>
      <c r="MT42" s="324">
        <v>0</v>
      </c>
      <c r="MU42" s="547">
        <v>0</v>
      </c>
      <c r="MY42" s="813"/>
      <c r="MZ42" s="822"/>
      <c r="NA42" s="813"/>
      <c r="NB42" s="813"/>
      <c r="NC42" s="820"/>
      <c r="ND42" s="813"/>
      <c r="NE42" s="813"/>
      <c r="NF42" s="813"/>
      <c r="NG42" s="813"/>
      <c r="NH42" s="813"/>
      <c r="NI42" s="822"/>
      <c r="NJ42" s="813"/>
    </row>
    <row r="43" spans="1:374" x14ac:dyDescent="0.3">
      <c r="A43" s="813"/>
      <c r="B43" s="813"/>
      <c r="C43" s="813"/>
      <c r="D43" s="813"/>
      <c r="E43" s="813"/>
      <c r="F43" s="813"/>
      <c r="G43" s="813"/>
      <c r="H43" s="813"/>
      <c r="I43" s="813"/>
      <c r="J43" s="813"/>
      <c r="K43" s="813"/>
      <c r="L43" s="813"/>
      <c r="M43" s="813"/>
      <c r="N43" s="813"/>
      <c r="O43" s="813"/>
      <c r="P43" s="813"/>
      <c r="Q43" s="813"/>
      <c r="R43" s="813"/>
      <c r="S43" s="813"/>
      <c r="T43" s="822"/>
      <c r="U43" s="813"/>
      <c r="V43" s="813"/>
      <c r="W43" s="813"/>
      <c r="X43" s="813"/>
      <c r="Y43" s="813"/>
      <c r="Z43" s="813"/>
      <c r="AA43" s="813"/>
      <c r="AB43" s="813"/>
      <c r="AC43" s="822"/>
      <c r="AD43" s="813"/>
      <c r="AE43" s="813"/>
      <c r="AF43" s="813"/>
      <c r="AG43" s="813"/>
      <c r="AH43" s="813"/>
      <c r="AI43" s="813"/>
      <c r="AJ43" s="813"/>
      <c r="AK43" s="822"/>
      <c r="AL43" s="813"/>
      <c r="AM43" s="813"/>
      <c r="AN43" s="813"/>
      <c r="AO43" s="813"/>
      <c r="AP43" s="813"/>
      <c r="AQ43" s="813"/>
      <c r="AR43" s="813"/>
      <c r="AS43" s="813"/>
      <c r="AT43" s="813"/>
      <c r="AU43" s="813"/>
      <c r="AV43" s="813"/>
      <c r="AW43" s="813"/>
      <c r="AX43" s="813"/>
      <c r="AY43" s="813"/>
      <c r="AZ43" s="813"/>
      <c r="BA43" s="813"/>
      <c r="BB43" s="813"/>
      <c r="BC43" s="813"/>
      <c r="BD43" s="813"/>
      <c r="BE43" s="813"/>
      <c r="BF43" s="813"/>
      <c r="BG43" s="813"/>
      <c r="BH43" s="813"/>
      <c r="BI43" s="813"/>
      <c r="BJ43" s="813"/>
      <c r="BK43" s="813"/>
      <c r="BL43" s="813"/>
      <c r="BM43" s="813"/>
      <c r="BN43" s="813"/>
      <c r="BO43" s="813"/>
      <c r="BP43" s="813"/>
      <c r="BQ43" s="813"/>
      <c r="BR43" s="813"/>
      <c r="BS43" s="813"/>
      <c r="BT43" s="813"/>
      <c r="BU43" s="813"/>
      <c r="BV43" s="813"/>
      <c r="BW43" s="813"/>
      <c r="BX43" s="813"/>
      <c r="BY43" s="813"/>
      <c r="BZ43" s="813"/>
      <c r="CA43" s="813"/>
      <c r="CB43" s="813"/>
      <c r="CC43" s="813"/>
      <c r="CD43" s="813"/>
      <c r="CE43" s="822"/>
      <c r="CF43" s="813"/>
      <c r="CG43" s="813"/>
      <c r="CH43" s="813"/>
      <c r="CI43" s="813"/>
      <c r="CJ43" s="813"/>
      <c r="CK43" s="813"/>
      <c r="CL43" s="813"/>
      <c r="CM43" s="813"/>
      <c r="CN43" s="813"/>
      <c r="CO43" s="813"/>
      <c r="CP43" s="813"/>
      <c r="CQ43" s="813"/>
      <c r="CR43" s="822"/>
      <c r="CS43" s="813"/>
      <c r="DA43" s="813"/>
      <c r="DB43" s="822"/>
      <c r="DC43" s="813"/>
      <c r="DJ43" s="813"/>
      <c r="DK43" s="822"/>
      <c r="DL43" s="813"/>
      <c r="DM43" s="813"/>
      <c r="DN43" s="815"/>
      <c r="DO43" s="816"/>
      <c r="DP43" s="816"/>
      <c r="DQ43" s="816"/>
      <c r="DR43" s="816"/>
      <c r="DS43" s="813"/>
      <c r="DT43" s="813"/>
      <c r="DU43" s="813"/>
      <c r="DV43" s="813"/>
      <c r="DW43" s="813"/>
      <c r="DX43" s="822"/>
      <c r="DY43" s="813"/>
      <c r="DZ43" s="813"/>
      <c r="EA43" s="813"/>
      <c r="EB43" s="813"/>
      <c r="EC43" s="813"/>
      <c r="ED43" s="813"/>
      <c r="EE43" s="813"/>
      <c r="EF43" s="813"/>
      <c r="EG43" s="813"/>
      <c r="EH43" s="813"/>
      <c r="EI43" s="813"/>
      <c r="EJ43" s="813"/>
      <c r="EK43" s="822"/>
      <c r="EL43" s="813"/>
      <c r="EM43" s="813"/>
      <c r="EN43" s="813"/>
      <c r="EO43" s="813"/>
      <c r="EP43" s="813"/>
      <c r="EQ43" s="813"/>
      <c r="ER43" s="813"/>
      <c r="ES43" s="813"/>
      <c r="ET43" s="813"/>
      <c r="EU43" s="813"/>
      <c r="EV43" s="813"/>
      <c r="EW43" s="813"/>
      <c r="EX43" s="813"/>
      <c r="EY43" s="813"/>
      <c r="EZ43" s="813"/>
      <c r="FA43" s="822"/>
      <c r="FB43" s="813"/>
      <c r="FO43" s="813"/>
      <c r="FP43" s="822"/>
      <c r="FQ43" s="813"/>
      <c r="FR43" s="813"/>
      <c r="FS43" s="813"/>
      <c r="FT43" s="813"/>
      <c r="FU43" s="813"/>
      <c r="FV43" s="813"/>
      <c r="FW43" s="813"/>
      <c r="FX43" s="813"/>
      <c r="FY43" s="813"/>
      <c r="FZ43" s="813"/>
      <c r="GA43" s="813"/>
      <c r="GB43" s="813"/>
      <c r="GC43" s="822"/>
      <c r="GD43" s="813"/>
      <c r="GE43" s="813"/>
      <c r="GF43" s="813"/>
      <c r="GG43" s="813"/>
      <c r="GH43" s="813"/>
      <c r="GI43" s="813"/>
      <c r="GJ43" s="813"/>
      <c r="GK43" s="813"/>
      <c r="GL43" s="813"/>
      <c r="GM43" s="813"/>
      <c r="GN43" s="813"/>
      <c r="GO43" s="813"/>
      <c r="GP43" s="822"/>
      <c r="GQ43" s="813"/>
      <c r="GR43" s="813"/>
      <c r="GS43" s="813"/>
      <c r="GT43" s="813"/>
      <c r="GU43" s="813"/>
      <c r="GV43" s="813"/>
      <c r="GW43" s="813"/>
      <c r="GX43" s="813"/>
      <c r="GY43" s="813"/>
      <c r="GZ43" s="813"/>
      <c r="HA43" s="813"/>
      <c r="HB43" s="813"/>
      <c r="HC43" s="822"/>
      <c r="HD43" s="813"/>
      <c r="HO43" s="813"/>
      <c r="HP43" s="822"/>
      <c r="HQ43" s="813"/>
      <c r="HR43" s="813"/>
      <c r="HS43" s="813"/>
      <c r="HT43" s="813"/>
      <c r="HU43" s="813"/>
      <c r="HV43" s="813"/>
      <c r="HW43" s="813"/>
      <c r="HX43" s="813"/>
      <c r="HY43" s="813"/>
      <c r="HZ43" s="813"/>
      <c r="IA43" s="813"/>
      <c r="IB43" s="813"/>
      <c r="IC43" s="813"/>
      <c r="ID43" s="813"/>
      <c r="IE43" s="822"/>
      <c r="IF43" s="813"/>
      <c r="IG43" s="813"/>
      <c r="IH43" s="813"/>
      <c r="II43" s="813"/>
      <c r="IJ43" s="813"/>
      <c r="IK43" s="813"/>
      <c r="IL43" s="813"/>
      <c r="IM43" s="813"/>
      <c r="IN43" s="813"/>
      <c r="IO43" s="813"/>
      <c r="IP43" s="813"/>
      <c r="IQ43" s="813"/>
      <c r="IR43" s="813"/>
      <c r="IS43" s="822"/>
      <c r="IT43" s="813"/>
      <c r="JR43" s="813"/>
      <c r="JS43" s="822"/>
      <c r="JT43" s="813"/>
      <c r="JU43" s="813"/>
      <c r="JV43" s="813"/>
      <c r="JW43" s="813"/>
      <c r="JX43" s="813"/>
      <c r="JY43" s="813"/>
      <c r="JZ43" s="813"/>
      <c r="KA43" s="813"/>
      <c r="KB43" s="813"/>
      <c r="KC43" s="813"/>
      <c r="KD43" s="813"/>
      <c r="KE43" s="813"/>
      <c r="KF43" s="822"/>
      <c r="KG43" s="813"/>
      <c r="KH43" s="813"/>
      <c r="KI43" s="813"/>
      <c r="KJ43" s="813"/>
      <c r="KK43" s="813"/>
      <c r="KL43" s="813"/>
      <c r="KM43" s="813"/>
      <c r="KN43" s="817"/>
      <c r="KO43" s="817"/>
      <c r="KP43" s="817"/>
      <c r="KQ43" s="817"/>
      <c r="KR43" s="817"/>
      <c r="KS43" s="817"/>
      <c r="KT43" s="813"/>
      <c r="KU43" s="813"/>
      <c r="KV43" s="813"/>
      <c r="KW43" s="822"/>
      <c r="KX43" s="813"/>
      <c r="LU43" s="813"/>
      <c r="LV43" s="822"/>
      <c r="LW43" s="813"/>
      <c r="LX43" s="813"/>
      <c r="LY43" s="813"/>
      <c r="LZ43" s="813"/>
      <c r="MA43" s="813"/>
      <c r="MB43" s="813"/>
      <c r="MC43" s="813"/>
      <c r="MD43" s="813"/>
      <c r="ME43" s="813"/>
      <c r="MF43" s="813"/>
      <c r="MG43" s="813"/>
      <c r="MH43" s="813"/>
      <c r="MI43" s="813"/>
      <c r="MJ43" s="822"/>
      <c r="MK43" s="813"/>
      <c r="ML43" s="813"/>
      <c r="MM43" s="813"/>
      <c r="MN43" s="813"/>
      <c r="MO43" s="813"/>
      <c r="MP43" s="822"/>
      <c r="MQ43" s="813"/>
      <c r="MS43" s="555" t="s">
        <v>261</v>
      </c>
      <c r="MT43" s="6">
        <v>135896305.26672786</v>
      </c>
      <c r="MU43" s="556">
        <v>6.3798796610590847</v>
      </c>
      <c r="MY43" s="813"/>
      <c r="MZ43" s="822"/>
      <c r="NA43" s="813"/>
      <c r="NB43" s="813"/>
      <c r="NC43" s="820"/>
      <c r="ND43" s="813"/>
      <c r="NE43" s="813"/>
      <c r="NF43" s="813"/>
      <c r="NG43" s="813"/>
      <c r="NH43" s="813"/>
      <c r="NI43" s="822"/>
      <c r="NJ43" s="813"/>
    </row>
    <row r="44" spans="1:374" x14ac:dyDescent="0.3">
      <c r="A44" s="813"/>
      <c r="B44" s="813"/>
      <c r="C44" s="813"/>
      <c r="D44" s="813"/>
      <c r="E44" s="813"/>
      <c r="F44" s="813"/>
      <c r="G44" s="813"/>
      <c r="H44" s="813"/>
      <c r="I44" s="813"/>
      <c r="J44" s="813"/>
      <c r="K44" s="813"/>
      <c r="L44" s="813"/>
      <c r="M44" s="813"/>
      <c r="N44" s="813"/>
      <c r="O44" s="813"/>
      <c r="P44" s="813"/>
      <c r="Q44" s="813"/>
      <c r="R44" s="813"/>
      <c r="S44" s="813"/>
      <c r="T44" s="822"/>
      <c r="U44" s="813"/>
      <c r="V44" s="813"/>
      <c r="W44" s="813"/>
      <c r="X44" s="813"/>
      <c r="Y44" s="813"/>
      <c r="Z44" s="813"/>
      <c r="AA44" s="813"/>
      <c r="AB44" s="813"/>
      <c r="AC44" s="822"/>
      <c r="AD44" s="813"/>
      <c r="AE44" s="813"/>
      <c r="AF44" s="813"/>
      <c r="AG44" s="813"/>
      <c r="AH44" s="813"/>
      <c r="AI44" s="813"/>
      <c r="AJ44" s="813"/>
      <c r="AK44" s="822"/>
      <c r="AL44" s="813"/>
      <c r="AM44" s="813"/>
      <c r="AN44" s="813"/>
      <c r="AO44" s="813"/>
      <c r="AP44" s="813"/>
      <c r="AQ44" s="813"/>
      <c r="AR44" s="813"/>
      <c r="AS44" s="813"/>
      <c r="AT44" s="813"/>
      <c r="AU44" s="813"/>
      <c r="AV44" s="813"/>
      <c r="AW44" s="813"/>
      <c r="AX44" s="813"/>
      <c r="AY44" s="813"/>
      <c r="AZ44" s="813"/>
      <c r="BA44" s="813"/>
      <c r="BB44" s="813"/>
      <c r="BC44" s="813"/>
      <c r="BD44" s="813"/>
      <c r="BE44" s="813"/>
      <c r="BF44" s="813"/>
      <c r="BG44" s="813"/>
      <c r="BH44" s="813"/>
      <c r="BI44" s="813"/>
      <c r="BJ44" s="813"/>
      <c r="BK44" s="813"/>
      <c r="BL44" s="813"/>
      <c r="BM44" s="813"/>
      <c r="BN44" s="813"/>
      <c r="BO44" s="813"/>
      <c r="BP44" s="813"/>
      <c r="BQ44" s="813"/>
      <c r="BR44" s="813"/>
      <c r="BS44" s="813"/>
      <c r="BT44" s="813"/>
      <c r="BU44" s="813"/>
      <c r="BV44" s="813"/>
      <c r="BW44" s="813"/>
      <c r="BX44" s="813"/>
      <c r="BY44" s="813"/>
      <c r="BZ44" s="813"/>
      <c r="CA44" s="813"/>
      <c r="CB44" s="813"/>
      <c r="CC44" s="813"/>
      <c r="CD44" s="813"/>
      <c r="CE44" s="822"/>
      <c r="CF44" s="813"/>
      <c r="CQ44" s="813"/>
      <c r="CR44" s="822"/>
      <c r="CS44" s="813"/>
      <c r="DA44" s="813"/>
      <c r="DB44" s="822"/>
      <c r="DC44" s="813"/>
      <c r="DJ44" s="813"/>
      <c r="DK44" s="822"/>
      <c r="DL44" s="813"/>
      <c r="DW44" s="813"/>
      <c r="DX44" s="822"/>
      <c r="DY44" s="813"/>
      <c r="EJ44" s="813"/>
      <c r="EK44" s="822"/>
      <c r="EL44" s="813"/>
      <c r="EZ44" s="813"/>
      <c r="FA44" s="822"/>
      <c r="FB44" s="813"/>
      <c r="FO44" s="813"/>
      <c r="FP44" s="822"/>
      <c r="FQ44" s="813"/>
      <c r="FR44" s="813"/>
      <c r="FS44" s="813"/>
      <c r="FT44" s="813"/>
      <c r="FU44" s="813"/>
      <c r="FV44" s="813"/>
      <c r="FW44" s="813"/>
      <c r="FX44" s="813"/>
      <c r="FY44" s="813"/>
      <c r="FZ44" s="813"/>
      <c r="GA44" s="813"/>
      <c r="GB44" s="813"/>
      <c r="GC44" s="822"/>
      <c r="GD44" s="813"/>
      <c r="GE44" s="813"/>
      <c r="GF44" s="813"/>
      <c r="GG44" s="813"/>
      <c r="GH44" s="813"/>
      <c r="GI44" s="813"/>
      <c r="GJ44" s="813"/>
      <c r="GK44" s="813"/>
      <c r="GL44" s="813"/>
      <c r="GM44" s="813"/>
      <c r="GN44" s="813"/>
      <c r="GO44" s="813"/>
      <c r="GP44" s="822"/>
      <c r="GQ44" s="813"/>
      <c r="HB44" s="813"/>
      <c r="HC44" s="822"/>
      <c r="HD44" s="813"/>
      <c r="HO44" s="813"/>
      <c r="HP44" s="822"/>
      <c r="HQ44" s="813"/>
      <c r="HR44" s="813"/>
      <c r="HS44" s="813"/>
      <c r="HT44" s="813"/>
      <c r="HU44" s="813"/>
      <c r="HV44" s="813"/>
      <c r="HW44" s="813"/>
      <c r="HX44" s="813"/>
      <c r="HY44" s="813"/>
      <c r="HZ44" s="813"/>
      <c r="IA44" s="813"/>
      <c r="IB44" s="813"/>
      <c r="IC44" s="813"/>
      <c r="ID44" s="813"/>
      <c r="IE44" s="822"/>
      <c r="IF44" s="813"/>
      <c r="IR44" s="813"/>
      <c r="IS44" s="822"/>
      <c r="IT44" s="813"/>
      <c r="JR44" s="813"/>
      <c r="JS44" s="822"/>
      <c r="JT44" s="813"/>
      <c r="JU44" s="813"/>
      <c r="JV44" s="813"/>
      <c r="JW44" s="813"/>
      <c r="JX44" s="813"/>
      <c r="JY44" s="813"/>
      <c r="JZ44" s="813"/>
      <c r="KA44" s="813"/>
      <c r="KB44" s="813"/>
      <c r="KC44" s="813"/>
      <c r="KD44" s="813"/>
      <c r="KE44" s="813"/>
      <c r="KF44" s="822"/>
      <c r="KG44" s="813"/>
      <c r="KV44" s="813"/>
      <c r="KW44" s="822"/>
      <c r="KX44" s="813"/>
      <c r="LU44" s="813"/>
      <c r="LV44" s="822"/>
      <c r="LW44" s="813"/>
      <c r="MI44" s="813"/>
      <c r="MJ44" s="822"/>
      <c r="MK44" s="813"/>
      <c r="ML44" s="813"/>
      <c r="MM44" s="813"/>
      <c r="MN44" s="813"/>
      <c r="MO44" s="813"/>
      <c r="MP44" s="822"/>
      <c r="MQ44" s="813"/>
      <c r="MS44" s="352" t="s">
        <v>263</v>
      </c>
      <c r="MT44" s="7">
        <v>4822773.09</v>
      </c>
      <c r="MU44" s="418">
        <v>0.22641316028720113</v>
      </c>
      <c r="MY44" s="813"/>
      <c r="MZ44" s="822"/>
      <c r="NA44" s="813"/>
      <c r="NB44" s="813"/>
      <c r="NC44" s="821"/>
      <c r="ND44" s="813"/>
      <c r="NE44" s="813"/>
      <c r="NF44" s="813"/>
      <c r="NG44" s="813"/>
      <c r="NH44" s="813"/>
      <c r="NI44" s="822"/>
      <c r="NJ44" s="813"/>
    </row>
    <row r="45" spans="1:374" x14ac:dyDescent="0.3">
      <c r="A45" s="813"/>
      <c r="B45" s="813"/>
      <c r="C45" s="813"/>
      <c r="D45" s="813"/>
      <c r="E45" s="813"/>
      <c r="F45" s="813"/>
      <c r="G45" s="813"/>
      <c r="H45" s="813"/>
      <c r="I45" s="813"/>
      <c r="J45" s="813"/>
      <c r="K45" s="813"/>
      <c r="L45" s="813"/>
      <c r="M45" s="813"/>
      <c r="N45" s="813"/>
      <c r="O45" s="813"/>
      <c r="P45" s="813"/>
      <c r="Q45" s="813"/>
      <c r="R45" s="813"/>
      <c r="S45" s="813"/>
      <c r="T45" s="822"/>
      <c r="U45" s="813"/>
      <c r="V45" s="813"/>
      <c r="W45" s="813"/>
      <c r="X45" s="813"/>
      <c r="Y45" s="813"/>
      <c r="Z45" s="813"/>
      <c r="AA45" s="813"/>
      <c r="AB45" s="813"/>
      <c r="AC45" s="822"/>
      <c r="AD45" s="813"/>
      <c r="AE45" s="813"/>
      <c r="AF45" s="813"/>
      <c r="AG45" s="813"/>
      <c r="AH45" s="813"/>
      <c r="AI45" s="813"/>
      <c r="AJ45" s="813"/>
      <c r="AK45" s="822"/>
      <c r="AL45" s="813"/>
      <c r="AM45" s="813"/>
      <c r="AN45" s="813"/>
      <c r="AO45" s="813"/>
      <c r="AP45" s="813"/>
      <c r="AQ45" s="813"/>
      <c r="AR45" s="813"/>
      <c r="AS45" s="813"/>
      <c r="AT45" s="813"/>
      <c r="AU45" s="813"/>
      <c r="AV45" s="813"/>
      <c r="AW45" s="813"/>
      <c r="AX45" s="813"/>
      <c r="AY45" s="813"/>
      <c r="AZ45" s="813"/>
      <c r="BA45" s="813"/>
      <c r="BB45" s="813"/>
      <c r="BC45" s="813"/>
      <c r="BD45" s="813"/>
      <c r="BE45" s="813"/>
      <c r="BF45" s="813"/>
      <c r="BG45" s="813"/>
      <c r="BH45" s="813"/>
      <c r="BI45" s="813"/>
      <c r="BJ45" s="813"/>
      <c r="BK45" s="813"/>
      <c r="BL45" s="813"/>
      <c r="BM45" s="813"/>
      <c r="BN45" s="813"/>
      <c r="BO45" s="813"/>
      <c r="BP45" s="813"/>
      <c r="BQ45" s="813"/>
      <c r="BR45" s="813"/>
      <c r="BS45" s="813"/>
      <c r="BT45" s="813"/>
      <c r="BU45" s="813"/>
      <c r="BV45" s="813"/>
      <c r="BW45" s="813"/>
      <c r="BX45" s="813"/>
      <c r="BY45" s="813"/>
      <c r="BZ45" s="813"/>
      <c r="CA45" s="813"/>
      <c r="CB45" s="813"/>
      <c r="CC45" s="813"/>
      <c r="CD45" s="813"/>
      <c r="CE45" s="822"/>
      <c r="CF45" s="813"/>
      <c r="CQ45" s="813"/>
      <c r="CR45" s="822"/>
      <c r="CS45" s="813"/>
      <c r="DA45" s="813"/>
      <c r="DB45" s="822"/>
      <c r="DC45" s="813"/>
      <c r="DJ45" s="813"/>
      <c r="DK45" s="822"/>
      <c r="DL45" s="813"/>
      <c r="DW45" s="813"/>
      <c r="DX45" s="822"/>
      <c r="DY45" s="813"/>
      <c r="EJ45" s="813"/>
      <c r="EK45" s="822"/>
      <c r="EL45" s="813"/>
      <c r="EZ45" s="813"/>
      <c r="FA45" s="822"/>
      <c r="FB45" s="813"/>
      <c r="FO45" s="813"/>
      <c r="FP45" s="822"/>
      <c r="FQ45" s="813"/>
      <c r="FR45" s="813"/>
      <c r="FS45" s="813"/>
      <c r="FT45" s="813"/>
      <c r="FU45" s="813"/>
      <c r="FV45" s="813"/>
      <c r="FW45" s="813"/>
      <c r="FX45" s="813"/>
      <c r="FY45" s="813"/>
      <c r="FZ45" s="813"/>
      <c r="GA45" s="813"/>
      <c r="GB45" s="813"/>
      <c r="GC45" s="822"/>
      <c r="GD45" s="813"/>
      <c r="GE45" s="813"/>
      <c r="GF45" s="813"/>
      <c r="GG45" s="813"/>
      <c r="GH45" s="813"/>
      <c r="GI45" s="813"/>
      <c r="GJ45" s="813"/>
      <c r="GK45" s="813"/>
      <c r="GL45" s="813"/>
      <c r="GM45" s="813"/>
      <c r="GN45" s="813"/>
      <c r="GO45" s="813"/>
      <c r="GP45" s="822"/>
      <c r="GQ45" s="813"/>
      <c r="HB45" s="813"/>
      <c r="HC45" s="822"/>
      <c r="HD45" s="813"/>
      <c r="HO45" s="813"/>
      <c r="HP45" s="822"/>
      <c r="HQ45" s="813"/>
      <c r="HR45" s="813"/>
      <c r="HS45" s="813"/>
      <c r="HT45" s="813"/>
      <c r="HU45" s="813"/>
      <c r="HV45" s="813"/>
      <c r="HW45" s="813"/>
      <c r="HX45" s="813"/>
      <c r="HY45" s="813"/>
      <c r="HZ45" s="813"/>
      <c r="IA45" s="813"/>
      <c r="IB45" s="813"/>
      <c r="IC45" s="813"/>
      <c r="ID45" s="813"/>
      <c r="IE45" s="822"/>
      <c r="IF45" s="813"/>
      <c r="IR45" s="813"/>
      <c r="IS45" s="822"/>
      <c r="IT45" s="813"/>
      <c r="JR45" s="813"/>
      <c r="JS45" s="822"/>
      <c r="JT45" s="813"/>
      <c r="JU45" s="813"/>
      <c r="JV45" s="813"/>
      <c r="JW45" s="813"/>
      <c r="JX45" s="813"/>
      <c r="JY45" s="813"/>
      <c r="JZ45" s="813"/>
      <c r="KA45" s="813"/>
      <c r="KB45" s="813"/>
      <c r="KC45" s="813"/>
      <c r="KD45" s="813"/>
      <c r="KE45" s="813"/>
      <c r="KF45" s="822"/>
      <c r="KG45" s="813"/>
      <c r="KV45" s="813"/>
      <c r="KW45" s="822"/>
      <c r="KX45" s="813"/>
      <c r="LU45" s="813"/>
      <c r="LV45" s="822"/>
      <c r="LW45" s="813"/>
      <c r="MI45" s="813"/>
      <c r="MJ45" s="822"/>
      <c r="MK45" s="813"/>
      <c r="ML45" s="813"/>
      <c r="MM45" s="813"/>
      <c r="MN45" s="813"/>
      <c r="MO45" s="813"/>
      <c r="MP45" s="822"/>
      <c r="MQ45" s="813"/>
      <c r="MS45" s="555" t="s">
        <v>265</v>
      </c>
      <c r="MT45" s="6">
        <v>131073532.17672786</v>
      </c>
      <c r="MU45" s="556">
        <v>6.1534665007718834</v>
      </c>
      <c r="MY45" s="813"/>
      <c r="MZ45" s="822"/>
      <c r="NA45" s="813"/>
      <c r="NB45" s="813"/>
      <c r="NC45" s="820"/>
      <c r="ND45" s="813"/>
      <c r="NE45" s="813"/>
      <c r="NF45" s="813"/>
      <c r="NG45" s="813"/>
      <c r="NH45" s="813"/>
      <c r="NI45" s="822"/>
      <c r="NJ45" s="813"/>
    </row>
    <row r="46" spans="1:374" x14ac:dyDescent="0.3">
      <c r="A46" s="813"/>
      <c r="B46" s="813"/>
      <c r="C46" s="813"/>
      <c r="D46" s="813"/>
      <c r="E46" s="813"/>
      <c r="F46" s="813"/>
      <c r="G46" s="813"/>
      <c r="H46" s="813"/>
      <c r="I46" s="813"/>
      <c r="J46" s="813"/>
      <c r="K46" s="813"/>
      <c r="L46" s="813"/>
      <c r="M46" s="813"/>
      <c r="N46" s="813"/>
      <c r="O46" s="813"/>
      <c r="P46" s="813"/>
      <c r="Q46" s="813"/>
      <c r="R46" s="813"/>
      <c r="S46" s="813"/>
      <c r="T46" s="822"/>
      <c r="U46" s="813"/>
      <c r="V46" s="813"/>
      <c r="W46" s="813"/>
      <c r="X46" s="813"/>
      <c r="Y46" s="813"/>
      <c r="Z46" s="813"/>
      <c r="AA46" s="813"/>
      <c r="AB46" s="813"/>
      <c r="AC46" s="822"/>
      <c r="AD46" s="813"/>
      <c r="AE46" s="813"/>
      <c r="AF46" s="813"/>
      <c r="AG46" s="813"/>
      <c r="AH46" s="813"/>
      <c r="AI46" s="813"/>
      <c r="AJ46" s="813"/>
      <c r="AK46" s="822"/>
      <c r="AL46" s="813"/>
      <c r="AM46" s="813"/>
      <c r="AN46" s="813"/>
      <c r="AO46" s="813"/>
      <c r="AP46" s="813"/>
      <c r="AQ46" s="813"/>
      <c r="AR46" s="813"/>
      <c r="AS46" s="813"/>
      <c r="AT46" s="813"/>
      <c r="AU46" s="813"/>
      <c r="AV46" s="813"/>
      <c r="AW46" s="813"/>
      <c r="AX46" s="813"/>
      <c r="AY46" s="813"/>
      <c r="AZ46" s="813"/>
      <c r="BA46" s="813"/>
      <c r="BB46" s="813"/>
      <c r="BC46" s="813"/>
      <c r="BD46" s="813"/>
      <c r="BE46" s="813"/>
      <c r="BF46" s="813"/>
      <c r="BG46" s="813"/>
      <c r="BH46" s="813"/>
      <c r="BI46" s="813"/>
      <c r="BJ46" s="813"/>
      <c r="BK46" s="813"/>
      <c r="BL46" s="813"/>
      <c r="BM46" s="813"/>
      <c r="BN46" s="813"/>
      <c r="BO46" s="813"/>
      <c r="BP46" s="813"/>
      <c r="BQ46" s="813"/>
      <c r="BR46" s="813"/>
      <c r="BS46" s="813"/>
      <c r="BT46" s="813"/>
      <c r="BU46" s="813"/>
      <c r="BV46" s="813"/>
      <c r="BW46" s="813"/>
      <c r="BX46" s="813"/>
      <c r="BY46" s="813"/>
      <c r="BZ46" s="813"/>
      <c r="CA46" s="813"/>
      <c r="CB46" s="813"/>
      <c r="CC46" s="813"/>
      <c r="CD46" s="813"/>
      <c r="CE46" s="822"/>
      <c r="CF46" s="813"/>
      <c r="CQ46" s="813"/>
      <c r="CR46" s="822"/>
      <c r="CS46" s="813"/>
      <c r="DA46" s="813"/>
      <c r="DB46" s="822"/>
      <c r="DC46" s="813"/>
      <c r="DJ46" s="813"/>
      <c r="DK46" s="822"/>
      <c r="DL46" s="813"/>
      <c r="DW46" s="813"/>
      <c r="DX46" s="822"/>
      <c r="DY46" s="813"/>
      <c r="EJ46" s="813"/>
      <c r="EK46" s="822"/>
      <c r="EL46" s="813"/>
      <c r="EZ46" s="813"/>
      <c r="FA46" s="822"/>
      <c r="FB46" s="813"/>
      <c r="FO46" s="813"/>
      <c r="FP46" s="822"/>
      <c r="FQ46" s="813"/>
      <c r="FR46" s="813"/>
      <c r="FS46" s="813"/>
      <c r="FT46" s="813"/>
      <c r="FU46" s="813"/>
      <c r="FV46" s="813"/>
      <c r="FW46" s="813"/>
      <c r="FX46" s="813"/>
      <c r="FY46" s="813"/>
      <c r="FZ46" s="813"/>
      <c r="GA46" s="813"/>
      <c r="GB46" s="813"/>
      <c r="GC46" s="822"/>
      <c r="GD46" s="813"/>
      <c r="GE46" s="813"/>
      <c r="GF46" s="813"/>
      <c r="GG46" s="813"/>
      <c r="GH46" s="813"/>
      <c r="GI46" s="813"/>
      <c r="GJ46" s="813"/>
      <c r="GK46" s="813"/>
      <c r="GL46" s="813"/>
      <c r="GM46" s="813"/>
      <c r="GN46" s="813"/>
      <c r="GO46" s="813"/>
      <c r="GP46" s="822"/>
      <c r="GQ46" s="813"/>
      <c r="HB46" s="813"/>
      <c r="HC46" s="822"/>
      <c r="HD46" s="813"/>
      <c r="HO46" s="813"/>
      <c r="HP46" s="822"/>
      <c r="HQ46" s="813"/>
      <c r="HR46" s="813"/>
      <c r="HS46" s="813"/>
      <c r="HT46" s="813"/>
      <c r="HU46" s="813"/>
      <c r="HV46" s="813"/>
      <c r="HW46" s="813"/>
      <c r="HX46" s="813"/>
      <c r="HY46" s="813"/>
      <c r="HZ46" s="813"/>
      <c r="IA46" s="813"/>
      <c r="IB46" s="813"/>
      <c r="IC46" s="813"/>
      <c r="ID46" s="813"/>
      <c r="IE46" s="822"/>
      <c r="IF46" s="813"/>
      <c r="IR46" s="813"/>
      <c r="IS46" s="822"/>
      <c r="IT46" s="813"/>
      <c r="JR46" s="813"/>
      <c r="JS46" s="822"/>
      <c r="JT46" s="813"/>
      <c r="JU46" s="813"/>
      <c r="JV46" s="813"/>
      <c r="JW46" s="813"/>
      <c r="JX46" s="813"/>
      <c r="JY46" s="813"/>
      <c r="JZ46" s="813"/>
      <c r="KA46" s="813"/>
      <c r="KB46" s="813"/>
      <c r="KC46" s="813"/>
      <c r="KD46" s="813"/>
      <c r="KE46" s="813"/>
      <c r="KF46" s="822"/>
      <c r="KG46" s="813"/>
      <c r="KV46" s="813"/>
      <c r="KW46" s="822"/>
      <c r="KX46" s="813"/>
      <c r="LU46" s="813"/>
      <c r="LV46" s="822"/>
      <c r="LW46" s="813"/>
      <c r="MI46" s="813"/>
      <c r="MJ46" s="822"/>
      <c r="MK46" s="813"/>
      <c r="ML46" s="813"/>
      <c r="MM46" s="813"/>
      <c r="MN46" s="813"/>
      <c r="MO46" s="813"/>
      <c r="MP46" s="822"/>
      <c r="MQ46" s="813"/>
      <c r="MS46" s="324" t="s">
        <v>266</v>
      </c>
      <c r="MT46" s="324">
        <v>106708111.01526074</v>
      </c>
      <c r="MU46" s="547">
        <v>5.0095909951348521</v>
      </c>
      <c r="MY46" s="813"/>
      <c r="MZ46" s="822"/>
      <c r="NA46" s="813"/>
      <c r="NB46" s="813"/>
      <c r="NC46" s="821"/>
      <c r="ND46" s="813"/>
      <c r="NE46" s="813"/>
      <c r="NF46" s="813"/>
      <c r="NG46" s="813"/>
      <c r="NH46" s="813"/>
      <c r="NI46" s="822"/>
      <c r="NJ46" s="813"/>
    </row>
    <row r="47" spans="1:374" x14ac:dyDescent="0.3">
      <c r="A47" s="813"/>
      <c r="B47" s="813"/>
      <c r="C47" s="813"/>
      <c r="D47" s="813"/>
      <c r="E47" s="813"/>
      <c r="F47" s="813"/>
      <c r="G47" s="813"/>
      <c r="H47" s="813"/>
      <c r="I47" s="813"/>
      <c r="J47" s="813"/>
      <c r="K47" s="813"/>
      <c r="L47" s="813"/>
      <c r="M47" s="813"/>
      <c r="N47" s="813"/>
      <c r="O47" s="813"/>
      <c r="P47" s="813"/>
      <c r="Q47" s="813"/>
      <c r="R47" s="813"/>
      <c r="S47" s="813"/>
      <c r="T47" s="822"/>
      <c r="U47" s="813"/>
      <c r="V47" s="813"/>
      <c r="W47" s="813"/>
      <c r="X47" s="813"/>
      <c r="Y47" s="813"/>
      <c r="Z47" s="813"/>
      <c r="AA47" s="813"/>
      <c r="AB47" s="813"/>
      <c r="AC47" s="822"/>
      <c r="AD47" s="813"/>
      <c r="AE47" s="813"/>
      <c r="AF47" s="813"/>
      <c r="AG47" s="813"/>
      <c r="AH47" s="813"/>
      <c r="AI47" s="813"/>
      <c r="AJ47" s="813"/>
      <c r="AK47" s="822"/>
      <c r="AL47" s="813"/>
      <c r="AM47" s="813"/>
      <c r="AN47" s="813"/>
      <c r="AO47" s="813"/>
      <c r="AP47" s="813"/>
      <c r="AQ47" s="813"/>
      <c r="AR47" s="813"/>
      <c r="AS47" s="813"/>
      <c r="AT47" s="813"/>
      <c r="AU47" s="813"/>
      <c r="AV47" s="813"/>
      <c r="AW47" s="813"/>
      <c r="AX47" s="813"/>
      <c r="AY47" s="813"/>
      <c r="AZ47" s="813"/>
      <c r="BA47" s="813"/>
      <c r="BB47" s="813"/>
      <c r="BC47" s="813"/>
      <c r="BD47" s="813"/>
      <c r="BE47" s="813"/>
      <c r="BF47" s="813"/>
      <c r="BG47" s="813"/>
      <c r="BH47" s="813"/>
      <c r="BI47" s="813"/>
      <c r="BJ47" s="813"/>
      <c r="BK47" s="813"/>
      <c r="BL47" s="813"/>
      <c r="BM47" s="813"/>
      <c r="BN47" s="813"/>
      <c r="BO47" s="813"/>
      <c r="BP47" s="813"/>
      <c r="BQ47" s="813"/>
      <c r="BR47" s="813"/>
      <c r="BS47" s="813"/>
      <c r="BT47" s="813"/>
      <c r="BU47" s="813"/>
      <c r="BV47" s="813"/>
      <c r="BW47" s="813"/>
      <c r="BX47" s="813"/>
      <c r="BY47" s="813"/>
      <c r="BZ47" s="813"/>
      <c r="CA47" s="813"/>
      <c r="CB47" s="813"/>
      <c r="CC47" s="813"/>
      <c r="CD47" s="813"/>
      <c r="CE47" s="822"/>
      <c r="CF47" s="813"/>
      <c r="CQ47" s="813"/>
      <c r="CR47" s="822"/>
      <c r="CS47" s="813"/>
      <c r="DA47" s="813"/>
      <c r="DB47" s="822"/>
      <c r="DC47" s="813"/>
      <c r="DJ47" s="813"/>
      <c r="DK47" s="822"/>
      <c r="DL47" s="813"/>
      <c r="DW47" s="813"/>
      <c r="DX47" s="822"/>
      <c r="DY47" s="813"/>
      <c r="EJ47" s="813"/>
      <c r="EK47" s="822"/>
      <c r="EL47" s="813"/>
      <c r="EZ47" s="813"/>
      <c r="FA47" s="822"/>
      <c r="FB47" s="813"/>
      <c r="FO47" s="813"/>
      <c r="FP47" s="822"/>
      <c r="FQ47" s="813"/>
      <c r="FR47" s="813"/>
      <c r="FS47" s="813"/>
      <c r="FT47" s="813"/>
      <c r="FU47" s="813"/>
      <c r="FV47" s="813"/>
      <c r="FW47" s="813"/>
      <c r="FX47" s="813"/>
      <c r="FY47" s="813"/>
      <c r="FZ47" s="813"/>
      <c r="GA47" s="813"/>
      <c r="GB47" s="813"/>
      <c r="GC47" s="822"/>
      <c r="GD47" s="813"/>
      <c r="GE47" s="813"/>
      <c r="GF47" s="813"/>
      <c r="GG47" s="813"/>
      <c r="GH47" s="813"/>
      <c r="GI47" s="813"/>
      <c r="GJ47" s="813"/>
      <c r="GK47" s="813"/>
      <c r="GL47" s="813"/>
      <c r="GM47" s="813"/>
      <c r="GN47" s="813"/>
      <c r="GO47" s="813"/>
      <c r="GP47" s="822"/>
      <c r="GQ47" s="813"/>
      <c r="HB47" s="813"/>
      <c r="HC47" s="822"/>
      <c r="HD47" s="813"/>
      <c r="HO47" s="813"/>
      <c r="HP47" s="822"/>
      <c r="HQ47" s="813"/>
      <c r="HR47" s="813"/>
      <c r="HS47" s="813"/>
      <c r="HT47" s="813"/>
      <c r="HU47" s="813"/>
      <c r="HV47" s="813"/>
      <c r="HW47" s="813"/>
      <c r="HX47" s="813"/>
      <c r="HY47" s="813"/>
      <c r="HZ47" s="813"/>
      <c r="IA47" s="813"/>
      <c r="IB47" s="813"/>
      <c r="IC47" s="813"/>
      <c r="ID47" s="813"/>
      <c r="IE47" s="822"/>
      <c r="IF47" s="813"/>
      <c r="IR47" s="813"/>
      <c r="IS47" s="822"/>
      <c r="IT47" s="813"/>
      <c r="JR47" s="813"/>
      <c r="JS47" s="822"/>
      <c r="JT47" s="813"/>
      <c r="JU47" s="813"/>
      <c r="JV47" s="813"/>
      <c r="JW47" s="813"/>
      <c r="JX47" s="813"/>
      <c r="JY47" s="813"/>
      <c r="JZ47" s="813"/>
      <c r="KA47" s="813"/>
      <c r="KB47" s="813"/>
      <c r="KC47" s="813"/>
      <c r="KD47" s="813"/>
      <c r="KE47" s="813"/>
      <c r="KF47" s="822"/>
      <c r="KG47" s="813"/>
      <c r="KV47" s="813"/>
      <c r="KW47" s="822"/>
      <c r="KX47" s="813"/>
      <c r="LU47" s="813"/>
      <c r="LV47" s="822"/>
      <c r="LW47" s="813"/>
      <c r="MI47" s="813"/>
      <c r="MJ47" s="822"/>
      <c r="MK47" s="813"/>
      <c r="ML47" s="813"/>
      <c r="MM47" s="813"/>
      <c r="MN47" s="813"/>
      <c r="MO47" s="813"/>
      <c r="MP47" s="822"/>
      <c r="MQ47" s="813"/>
      <c r="MS47" s="570" t="s">
        <v>268</v>
      </c>
      <c r="MT47" s="570">
        <v>0.29395001172531221</v>
      </c>
      <c r="MU47" s="570"/>
      <c r="MY47" s="813"/>
      <c r="MZ47" s="822"/>
      <c r="NA47" s="813"/>
      <c r="NB47" s="813"/>
      <c r="NC47" s="820"/>
      <c r="ND47" s="813"/>
      <c r="NE47" s="813"/>
      <c r="NF47" s="813"/>
      <c r="NG47" s="813"/>
      <c r="NH47" s="813"/>
      <c r="NI47" s="822"/>
      <c r="NJ47" s="813"/>
    </row>
    <row r="48" spans="1:374" x14ac:dyDescent="0.3">
      <c r="MS48" s="371"/>
      <c r="MT48" s="371"/>
      <c r="MU48" s="371"/>
    </row>
    <row r="49" spans="357:359" x14ac:dyDescent="0.3">
      <c r="MS49" s="578" t="s">
        <v>117</v>
      </c>
      <c r="MT49" s="886">
        <v>2130076310</v>
      </c>
      <c r="MU49" s="886"/>
    </row>
    <row r="51" spans="357:359" x14ac:dyDescent="0.3">
      <c r="MS51" s="853" t="s">
        <v>445</v>
      </c>
      <c r="MT51" s="854">
        <f>MT40-MT28</f>
        <v>-616020.03110274673</v>
      </c>
    </row>
  </sheetData>
  <mergeCells count="111">
    <mergeCell ref="MT49:MU49"/>
    <mergeCell ref="B31:E32"/>
    <mergeCell ref="MT34:MU34"/>
    <mergeCell ref="MT35:MU35"/>
    <mergeCell ref="F24:G24"/>
    <mergeCell ref="H24:J24"/>
    <mergeCell ref="K24:M24"/>
    <mergeCell ref="N24:P24"/>
    <mergeCell ref="F25:G25"/>
    <mergeCell ref="H25:J25"/>
    <mergeCell ref="K25:M25"/>
    <mergeCell ref="N25:P25"/>
    <mergeCell ref="MT4:MU4"/>
    <mergeCell ref="MW4:MX4"/>
    <mergeCell ref="AM21:CC21"/>
    <mergeCell ref="BS22:BU22"/>
    <mergeCell ref="BS23:BU23"/>
    <mergeCell ref="LO3:LP3"/>
    <mergeCell ref="LQ3:LR3"/>
    <mergeCell ref="LS3:LT3"/>
    <mergeCell ref="LZ3:MB3"/>
    <mergeCell ref="MC3:ME3"/>
    <mergeCell ref="MF3:MH3"/>
    <mergeCell ref="LC3:LD3"/>
    <mergeCell ref="LE3:LF3"/>
    <mergeCell ref="LG3:LH3"/>
    <mergeCell ref="LI3:LJ3"/>
    <mergeCell ref="LK3:LL3"/>
    <mergeCell ref="LM3:LN3"/>
    <mergeCell ref="JO3:JQ3"/>
    <mergeCell ref="KL3:KM3"/>
    <mergeCell ref="KN3:KO3"/>
    <mergeCell ref="KP3:KQ3"/>
    <mergeCell ref="KR3:KS3"/>
    <mergeCell ref="KT3:KU3"/>
    <mergeCell ref="JC3:JD3"/>
    <mergeCell ref="JI3:JJ3"/>
    <mergeCell ref="JK3:JL3"/>
    <mergeCell ref="JM3:JN3"/>
    <mergeCell ref="IJ3:IK3"/>
    <mergeCell ref="IL3:IM3"/>
    <mergeCell ref="IN3:IO3"/>
    <mergeCell ref="IP3:IQ3"/>
    <mergeCell ref="IY3:IZ3"/>
    <mergeCell ref="JA3:JB3"/>
    <mergeCell ref="HK3:HN3"/>
    <mergeCell ref="ES3:EV3"/>
    <mergeCell ref="EW3:EY3"/>
    <mergeCell ref="FF3:FI3"/>
    <mergeCell ref="FJ3:FN3"/>
    <mergeCell ref="FT3:FW3"/>
    <mergeCell ref="FX3:GA3"/>
    <mergeCell ref="JE3:JF3"/>
    <mergeCell ref="JG3:JH3"/>
    <mergeCell ref="NB1:NG2"/>
    <mergeCell ref="F3:G3"/>
    <mergeCell ref="H3:J3"/>
    <mergeCell ref="K3:M3"/>
    <mergeCell ref="N3:P3"/>
    <mergeCell ref="Q3:R3"/>
    <mergeCell ref="AR3:AS3"/>
    <mergeCell ref="AU3:AW3"/>
    <mergeCell ref="AY3:BA3"/>
    <mergeCell ref="BC3:BE3"/>
    <mergeCell ref="JU1:KD2"/>
    <mergeCell ref="KH1:KU2"/>
    <mergeCell ref="KY1:LT2"/>
    <mergeCell ref="LX1:MH2"/>
    <mergeCell ref="ML1:MN2"/>
    <mergeCell ref="MR1:MX2"/>
    <mergeCell ref="GD1:GO1"/>
    <mergeCell ref="GQ1:HB1"/>
    <mergeCell ref="DH3:DI3"/>
    <mergeCell ref="DO3:DR3"/>
    <mergeCell ref="DS3:DV3"/>
    <mergeCell ref="EB3:EE3"/>
    <mergeCell ref="EF3:EI3"/>
    <mergeCell ref="EO3:ER3"/>
    <mergeCell ref="IU1:JQ1"/>
    <mergeCell ref="DC1:DJ1"/>
    <mergeCell ref="DL1:DW1"/>
    <mergeCell ref="DZ1:EI1"/>
    <mergeCell ref="EM1:EY1"/>
    <mergeCell ref="FB1:FO1"/>
    <mergeCell ref="FQ1:GB1"/>
    <mergeCell ref="BG3:BI3"/>
    <mergeCell ref="BK3:BM3"/>
    <mergeCell ref="BO3:BQ3"/>
    <mergeCell ref="BS3:BU3"/>
    <mergeCell ref="BV3:BX3"/>
    <mergeCell ref="BY3:CA3"/>
    <mergeCell ref="CB3:CC3"/>
    <mergeCell ref="CI3:CL3"/>
    <mergeCell ref="CM3:CP3"/>
    <mergeCell ref="CV3:CW3"/>
    <mergeCell ref="CX3:CZ3"/>
    <mergeCell ref="DF3:DG3"/>
    <mergeCell ref="GG3:GJ3"/>
    <mergeCell ref="GK3:GN3"/>
    <mergeCell ref="GT3:GW3"/>
    <mergeCell ref="GX3:HA3"/>
    <mergeCell ref="HG3:HJ3"/>
    <mergeCell ref="A1:R1"/>
    <mergeCell ref="W1:AA1"/>
    <mergeCell ref="AE1:AI1"/>
    <mergeCell ref="AL1:CC1"/>
    <mergeCell ref="CF1:CQ1"/>
    <mergeCell ref="CS1:DA1"/>
    <mergeCell ref="HD1:HO1"/>
    <mergeCell ref="HR1:IC2"/>
    <mergeCell ref="IG1:IQ2"/>
  </mergeCells>
  <conditionalFormatting sqref="AL3:CD4">
    <cfRule type="cellIs" dxfId="95" priority="7" operator="lessThan">
      <formula>0</formula>
    </cfRule>
  </conditionalFormatting>
  <conditionalFormatting sqref="AL1:CE1 JT1:JU1 KE1:KH1 KV1:KY1 LU1:LV1 LX1 AL2 AN2:AQ2 BV2:CD2 JT2 KE2:KG2 LU2 KV2:KX27 CE2:CE47 LV2:LV47 JT3:KJ3 KL3 KN3 KP3 LC3:LI3 LK3 LO3:LU3 LA3:LB4 JT4 JV4:KF4 LC4:LU4 KH4:KK27 KG4:KG28 AM5:AQ5 BV5:CC5 CD5:CD24 KY5:KZ27 AL5:AL47 AM6:CC6 KD6:KF26 JT6:KC47 AP7:BS10 BT7:BU11 LO7:LU28 AP11:BN11 BP11:BS11 AP12:BU20 AG19:AI19 AM26:CD47 KM27 KO27 KQ27:KS27 KF27:KF32 KD27:KE47 LW28:MH28 KG29:KL29 KN29:KX29 KZ29:LT29 LX29:MH43 LU29:LU47 LW29:LW47 KZ30:LB30 LD30:LT30 KG30:KG32 KV30:KX32 KH30:KL43 KN30:KU43 KY31:LT33 KF34:KG47 KV34:KX47">
    <cfRule type="cellIs" dxfId="94" priority="42" operator="lessThan">
      <formula>0</formula>
    </cfRule>
  </conditionalFormatting>
  <conditionalFormatting sqref="AM7:AO20">
    <cfRule type="cellIs" dxfId="93" priority="34" operator="lessThan">
      <formula>0</formula>
    </cfRule>
  </conditionalFormatting>
  <conditionalFormatting sqref="AM22:BS23">
    <cfRule type="cellIs" dxfId="92" priority="18" operator="lessThan">
      <formula>0</formula>
    </cfRule>
  </conditionalFormatting>
  <conditionalFormatting sqref="BV7:CC20">
    <cfRule type="cellIs" dxfId="91" priority="4" operator="lessThan">
      <formula>0</formula>
    </cfRule>
  </conditionalFormatting>
  <conditionalFormatting sqref="BY22:CC23">
    <cfRule type="cellIs" dxfId="90" priority="6" operator="lessThan">
      <formula>0</formula>
    </cfRule>
  </conditionalFormatting>
  <conditionalFormatting sqref="HY4 HY6:HY25">
    <cfRule type="cellIs" dxfId="89" priority="41" operator="lessThan">
      <formula>0</formula>
    </cfRule>
  </conditionalFormatting>
  <conditionalFormatting sqref="IW4">
    <cfRule type="cellIs" dxfId="88" priority="39" operator="lessThan">
      <formula>0</formula>
    </cfRule>
  </conditionalFormatting>
  <conditionalFormatting sqref="JT5:KF5">
    <cfRule type="cellIs" dxfId="87" priority="17" operator="lessThan">
      <formula>0</formula>
    </cfRule>
  </conditionalFormatting>
  <conditionalFormatting sqref="KL4:KU26">
    <cfRule type="cellIs" dxfId="86" priority="20" operator="lessThan">
      <formula>0</formula>
    </cfRule>
  </conditionalFormatting>
  <conditionalFormatting sqref="KT3">
    <cfRule type="cellIs" dxfId="85" priority="35" operator="lessThan">
      <formula>0</formula>
    </cfRule>
  </conditionalFormatting>
  <conditionalFormatting sqref="KT28:LN28">
    <cfRule type="cellIs" dxfId="84" priority="16" operator="lessThan">
      <formula>0</formula>
    </cfRule>
  </conditionalFormatting>
  <conditionalFormatting sqref="KU27">
    <cfRule type="cellIs" dxfId="83" priority="21" operator="lessThan">
      <formula>0</formula>
    </cfRule>
  </conditionalFormatting>
  <conditionalFormatting sqref="KY3:KZ3 KZ4">
    <cfRule type="cellIs" dxfId="82" priority="37" operator="lessThan">
      <formula>0</formula>
    </cfRule>
  </conditionalFormatting>
  <conditionalFormatting sqref="LA7:LN27">
    <cfRule type="cellIs" dxfId="81" priority="11" operator="lessThan">
      <formula>0</formula>
    </cfRule>
  </conditionalFormatting>
  <conditionalFormatting sqref="LA5:LU6">
    <cfRule type="cellIs" dxfId="80" priority="40" operator="lessThan">
      <formula>0</formula>
    </cfRule>
  </conditionalFormatting>
  <conditionalFormatting sqref="LZ3:LZ4">
    <cfRule type="cellIs" dxfId="79" priority="32" operator="lessThan">
      <formula>0</formula>
    </cfRule>
  </conditionalFormatting>
  <conditionalFormatting sqref="MA4:MB4">
    <cfRule type="cellIs" dxfId="78" priority="28" operator="lessThan">
      <formula>0</formula>
    </cfRule>
  </conditionalFormatting>
  <conditionalFormatting sqref="MC3:MC4">
    <cfRule type="cellIs" dxfId="77" priority="27" operator="lessThan">
      <formula>0</formula>
    </cfRule>
  </conditionalFormatting>
  <conditionalFormatting sqref="MD4:ME4">
    <cfRule type="cellIs" dxfId="76" priority="25" operator="lessThan">
      <formula>0</formula>
    </cfRule>
  </conditionalFormatting>
  <conditionalFormatting sqref="MF3:MF4">
    <cfRule type="cellIs" dxfId="75" priority="24" operator="lessThan">
      <formula>0</formula>
    </cfRule>
  </conditionalFormatting>
  <conditionalFormatting sqref="MG4:MH4">
    <cfRule type="cellIs" dxfId="74" priority="22" operator="lessThan">
      <formula>0</formula>
    </cfRule>
  </conditionalFormatting>
  <conditionalFormatting sqref="ML1">
    <cfRule type="cellIs" dxfId="73" priority="3" operator="lessThan">
      <formula>0</formula>
    </cfRule>
  </conditionalFormatting>
  <conditionalFormatting sqref="ML4:MN4">
    <cfRule type="cellIs" dxfId="72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AC69-6242-4019-B2C6-C64DB2E4A134}">
  <sheetPr>
    <tabColor theme="5" tint="0.499984740745262"/>
  </sheetPr>
  <dimension ref="A1:KA46"/>
  <sheetViews>
    <sheetView zoomScale="85" zoomScaleNormal="85" workbookViewId="0">
      <selection sqref="A1:R1"/>
    </sheetView>
  </sheetViews>
  <sheetFormatPr defaultColWidth="9" defaultRowHeight="16.5" x14ac:dyDescent="0.3"/>
  <cols>
    <col min="1" max="1" width="4.125" style="1" customWidth="1"/>
    <col min="2" max="2" width="34.5" style="1" customWidth="1"/>
    <col min="3" max="3" width="21.875" style="1" bestFit="1" customWidth="1"/>
    <col min="4" max="4" width="12.625" style="1" customWidth="1"/>
    <col min="5" max="5" width="13.125" style="1" customWidth="1"/>
    <col min="6" max="6" width="3.625" style="1" customWidth="1"/>
    <col min="7" max="7" width="3.625" style="597" customWidth="1"/>
    <col min="8" max="9" width="3.625" style="1" customWidth="1"/>
    <col min="10" max="10" width="8.625" style="1" customWidth="1"/>
    <col min="11" max="11" width="33" style="1" customWidth="1"/>
    <col min="12" max="12" width="17.625" style="1" bestFit="1" customWidth="1"/>
    <col min="13" max="15" width="12.625" style="1" customWidth="1"/>
    <col min="16" max="16" width="15.5" style="1" customWidth="1"/>
    <col min="17" max="17" width="13.125" style="1" customWidth="1"/>
    <col min="18" max="18" width="3.625" style="1" customWidth="1"/>
    <col min="19" max="19" width="3.625" style="597" customWidth="1"/>
    <col min="20" max="21" width="3.625" style="1" customWidth="1"/>
    <col min="22" max="22" width="8.625" style="1" customWidth="1"/>
    <col min="23" max="23" width="30.625" style="1" bestFit="1" customWidth="1"/>
    <col min="24" max="24" width="16" style="1" customWidth="1"/>
    <col min="25" max="25" width="10" style="1" customWidth="1"/>
    <col min="26" max="26" width="3.625" style="1" customWidth="1"/>
    <col min="27" max="27" width="3.625" style="597" customWidth="1"/>
    <col min="28" max="28" width="3.625" style="1" customWidth="1"/>
    <col min="29" max="30" width="8.625" style="1" customWidth="1"/>
    <col min="31" max="31" width="33.5" style="1" customWidth="1"/>
    <col min="32" max="32" width="14.5" style="1" customWidth="1"/>
    <col min="33" max="33" width="3.5" style="1" customWidth="1"/>
    <col min="34" max="34" width="3.625" style="597" customWidth="1"/>
    <col min="35" max="36" width="3.625" style="1" customWidth="1"/>
    <col min="37" max="37" width="57.125" style="1" customWidth="1"/>
    <col min="38" max="38" width="11.625" style="1" customWidth="1"/>
    <col min="39" max="39" width="3.625" style="1" customWidth="1"/>
    <col min="40" max="40" width="3.625" style="597" customWidth="1"/>
    <col min="41" max="42" width="3.625" style="1" customWidth="1"/>
    <col min="43" max="43" width="8.625" style="1" customWidth="1"/>
    <col min="44" max="44" width="30.625" style="1" bestFit="1" customWidth="1"/>
    <col min="45" max="45" width="14.5" style="1" customWidth="1"/>
    <col min="46" max="46" width="17.625" style="1" bestFit="1" customWidth="1"/>
    <col min="47" max="47" width="19.625" style="1" customWidth="1"/>
    <col min="48" max="48" width="15" style="1" customWidth="1"/>
    <col min="49" max="49" width="9.75" style="1" bestFit="1" customWidth="1"/>
    <col min="50" max="50" width="17.125" style="1" customWidth="1"/>
    <col min="51" max="52" width="0" style="1" hidden="1" customWidth="1"/>
    <col min="53" max="53" width="3.625" style="1" customWidth="1"/>
    <col min="54" max="54" width="3.625" style="597" customWidth="1"/>
    <col min="55" max="55" width="3.625" style="1" customWidth="1"/>
    <col min="56" max="56" width="4.125" style="1" bestFit="1" customWidth="1"/>
    <col min="57" max="57" width="31.625" style="1" bestFit="1" customWidth="1"/>
    <col min="58" max="58" width="11.625" style="1" bestFit="1" customWidth="1"/>
    <col min="59" max="59" width="13.125" style="1" bestFit="1" customWidth="1"/>
    <col min="60" max="60" width="3.625" style="1" customWidth="1"/>
    <col min="61" max="61" width="3.625" style="597" customWidth="1"/>
    <col min="62" max="63" width="3.625" style="1" customWidth="1"/>
    <col min="64" max="64" width="8.625" style="1" customWidth="1"/>
    <col min="65" max="65" width="33.625" style="1" customWidth="1"/>
    <col min="66" max="66" width="13.125" style="1" customWidth="1"/>
    <col min="67" max="67" width="18" style="1" customWidth="1"/>
    <col min="68" max="69" width="14.625" style="1" customWidth="1"/>
    <col min="70" max="70" width="15.5" style="1" bestFit="1" customWidth="1"/>
    <col min="71" max="71" width="14.625" style="1" customWidth="1"/>
    <col min="72" max="72" width="3.625" style="1" customWidth="1"/>
    <col min="73" max="73" width="3.625" style="597" customWidth="1"/>
    <col min="74" max="74" width="3.625" style="1" customWidth="1"/>
    <col min="75" max="75" width="4.375" style="1" customWidth="1"/>
    <col min="76" max="76" width="15.5" style="1" bestFit="1" customWidth="1"/>
    <col min="77" max="77" width="12.625" style="1" customWidth="1"/>
    <col min="78" max="78" width="15.5" style="1" bestFit="1" customWidth="1"/>
    <col min="79" max="82" width="13.625" style="1" customWidth="1"/>
    <col min="83" max="83" width="3.625" style="1" customWidth="1"/>
    <col min="84" max="84" width="3.625" style="597" customWidth="1"/>
    <col min="85" max="86" width="3.625" style="1" customWidth="1"/>
    <col min="87" max="87" width="8.625" style="1" customWidth="1"/>
    <col min="88" max="88" width="31.125" style="1" customWidth="1"/>
    <col min="89" max="92" width="14.125" style="1" customWidth="1"/>
    <col min="93" max="93" width="15.5" style="1" bestFit="1" customWidth="1"/>
    <col min="94" max="95" width="14.125" style="1" customWidth="1"/>
    <col min="96" max="96" width="3.625" style="1" customWidth="1"/>
    <col min="97" max="97" width="3.625" style="597" customWidth="1"/>
    <col min="98" max="98" width="3.625" style="1" customWidth="1"/>
    <col min="99" max="99" width="4.25" style="1" customWidth="1"/>
    <col min="100" max="100" width="24.25" style="1" bestFit="1" customWidth="1"/>
    <col min="101" max="104" width="11.5" style="1" customWidth="1"/>
    <col min="105" max="105" width="13.625" style="1" bestFit="1" customWidth="1"/>
    <col min="106" max="107" width="14.25" style="1" bestFit="1" customWidth="1"/>
    <col min="108" max="108" width="3.625" style="1" customWidth="1"/>
    <col min="109" max="109" width="3.625" style="597" customWidth="1"/>
    <col min="110" max="111" width="3.625" style="1" customWidth="1"/>
    <col min="112" max="112" width="8.625" style="1" customWidth="1"/>
    <col min="113" max="113" width="30.125" style="1" customWidth="1"/>
    <col min="114" max="114" width="11.625" style="1" customWidth="1"/>
    <col min="115" max="115" width="13.625" style="1" customWidth="1"/>
    <col min="116" max="116" width="14.5" style="1" customWidth="1"/>
    <col min="117" max="117" width="13.625" style="1" customWidth="1"/>
    <col min="118" max="118" width="11.625" style="1" customWidth="1"/>
    <col min="119" max="119" width="13.625" style="1" customWidth="1"/>
    <col min="120" max="120" width="14.625" style="1" customWidth="1"/>
    <col min="121" max="121" width="11.625" style="1" customWidth="1"/>
    <col min="122" max="122" width="13.5" style="1" customWidth="1"/>
    <col min="123" max="123" width="3.625" style="1" customWidth="1"/>
    <col min="124" max="124" width="3.625" style="597" customWidth="1"/>
    <col min="125" max="126" width="3.625" style="1" customWidth="1"/>
    <col min="127" max="127" width="8.625" style="1" customWidth="1"/>
    <col min="128" max="128" width="33.125" style="1" customWidth="1"/>
    <col min="129" max="129" width="14.625" style="1" customWidth="1"/>
    <col min="130" max="130" width="13.75" style="1" bestFit="1" customWidth="1"/>
    <col min="131" max="131" width="13.5" style="1" customWidth="1"/>
    <col min="132" max="132" width="3.625" style="1" customWidth="1"/>
    <col min="133" max="133" width="3.625" style="597" customWidth="1"/>
    <col min="134" max="134" width="3.625" style="1" customWidth="1"/>
    <col min="135" max="135" width="4.125" style="1" customWidth="1"/>
    <col min="136" max="136" width="12.625" style="1" customWidth="1"/>
    <col min="137" max="137" width="13.625" style="1" bestFit="1" customWidth="1"/>
    <col min="138" max="138" width="11.5" style="1" customWidth="1"/>
    <col min="139" max="139" width="13.625" style="1" bestFit="1" customWidth="1"/>
    <col min="140" max="140" width="3.625" style="1" customWidth="1"/>
    <col min="141" max="141" width="3.625" style="597" customWidth="1"/>
    <col min="142" max="143" width="3.625" style="1" customWidth="1"/>
    <col min="144" max="144" width="8.625" style="1" customWidth="1"/>
    <col min="145" max="145" width="30.125" style="1" customWidth="1"/>
    <col min="146" max="146" width="12.625" style="1" customWidth="1"/>
    <col min="147" max="147" width="13.625" style="1" bestFit="1" customWidth="1"/>
    <col min="148" max="150" width="12.625" style="1" customWidth="1"/>
    <col min="151" max="151" width="14.25" style="1" bestFit="1" customWidth="1"/>
    <col min="152" max="152" width="13.625" style="1" customWidth="1"/>
    <col min="153" max="154" width="12.625" style="1" customWidth="1"/>
    <col min="155" max="155" width="3.625" style="1" customWidth="1"/>
    <col min="156" max="156" width="3.625" style="597" customWidth="1"/>
    <col min="157" max="157" width="3.625" style="1" customWidth="1"/>
    <col min="158" max="158" width="4.75" style="1" customWidth="1"/>
    <col min="159" max="159" width="29.125" style="1" customWidth="1"/>
    <col min="160" max="160" width="18.625" style="1" customWidth="1"/>
    <col min="161" max="161" width="3.625" style="1" customWidth="1"/>
    <col min="162" max="162" width="3.625" style="597" customWidth="1"/>
    <col min="163" max="164" width="3.625" style="1" customWidth="1"/>
    <col min="165" max="165" width="10" style="1" customWidth="1"/>
    <col min="166" max="166" width="35" style="1" customWidth="1"/>
    <col min="167" max="167" width="10.625" style="1" customWidth="1"/>
    <col min="168" max="168" width="17.625" style="1" customWidth="1"/>
    <col min="169" max="169" width="13.625" style="1" customWidth="1"/>
    <col min="170" max="170" width="3.625" style="1" customWidth="1"/>
    <col min="171" max="171" width="3.625" style="597" customWidth="1"/>
    <col min="172" max="172" width="3.375" style="1" customWidth="1"/>
    <col min="173" max="173" width="4.25" style="1" bestFit="1" customWidth="1"/>
    <col min="174" max="174" width="8.625" style="1" customWidth="1"/>
    <col min="175" max="175" width="33" style="1" customWidth="1"/>
    <col min="176" max="176" width="15.125" style="1" bestFit="1" customWidth="1"/>
    <col min="177" max="178" width="15.5" style="1" bestFit="1" customWidth="1"/>
    <col min="179" max="179" width="13.625" style="1" bestFit="1" customWidth="1"/>
    <col min="180" max="180" width="14.25" style="1" bestFit="1" customWidth="1"/>
    <col min="181" max="181" width="14.125" style="1" bestFit="1" customWidth="1"/>
    <col min="182" max="182" width="14.625" style="1" bestFit="1" customWidth="1"/>
    <col min="183" max="183" width="15.625" style="1" bestFit="1" customWidth="1"/>
    <col min="184" max="184" width="13.5" style="1" customWidth="1"/>
    <col min="185" max="185" width="2.625" style="1" customWidth="1"/>
    <col min="186" max="186" width="3.625" style="597" customWidth="1"/>
    <col min="187" max="187" width="3.625" style="1" customWidth="1"/>
    <col min="188" max="188" width="4.25" style="1" bestFit="1" customWidth="1"/>
    <col min="189" max="189" width="8.625" style="1" customWidth="1"/>
    <col min="190" max="190" width="33" style="1" customWidth="1"/>
    <col min="191" max="198" width="14.5" style="1" customWidth="1"/>
    <col min="199" max="199" width="17.625" style="1" bestFit="1" customWidth="1"/>
    <col min="200" max="200" width="4.125" style="1" customWidth="1"/>
    <col min="201" max="201" width="3.625" style="597" customWidth="1"/>
    <col min="202" max="203" width="3.625" style="1" customWidth="1"/>
    <col min="204" max="204" width="8.625" style="1" customWidth="1"/>
    <col min="205" max="205" width="30.5" style="1" customWidth="1"/>
    <col min="206" max="206" width="14.125" style="1" customWidth="1"/>
    <col min="207" max="207" width="15.625" style="1" bestFit="1" customWidth="1"/>
    <col min="208" max="208" width="17.625" style="1" customWidth="1"/>
    <col min="209" max="209" width="13.625" style="1" customWidth="1"/>
    <col min="210" max="210" width="15.625" style="1" bestFit="1" customWidth="1"/>
    <col min="211" max="211" width="13.625" style="1" customWidth="1"/>
    <col min="212" max="212" width="2.625" style="1" customWidth="1"/>
    <col min="213" max="213" width="3.625" style="597" customWidth="1"/>
    <col min="214" max="214" width="3.625" style="1" customWidth="1"/>
    <col min="215" max="216" width="13.625" style="1" customWidth="1"/>
    <col min="217" max="217" width="15.5" style="1" bestFit="1" customWidth="1"/>
    <col min="218" max="218" width="13.625" style="1" customWidth="1"/>
    <col min="219" max="219" width="15.5" style="1" bestFit="1" customWidth="1"/>
    <col min="220" max="220" width="9.625" style="1" customWidth="1"/>
    <col min="221" max="221" width="2.625" style="1" customWidth="1"/>
    <col min="222" max="222" width="3.625" style="597" customWidth="1"/>
    <col min="223" max="223" width="3.625" style="1" customWidth="1"/>
    <col min="224" max="224" width="8.5" style="1" customWidth="1"/>
    <col min="225" max="225" width="8.625" style="1" customWidth="1"/>
    <col min="226" max="226" width="28.75" style="1" bestFit="1" customWidth="1"/>
    <col min="227" max="227" width="17.625" style="1" bestFit="1" customWidth="1"/>
    <col min="228" max="228" width="19.25" style="1" bestFit="1" customWidth="1"/>
    <col min="229" max="229" width="16.625" style="1" customWidth="1"/>
    <col min="230" max="230" width="10.125" style="1" customWidth="1"/>
    <col min="231" max="231" width="9.625" style="1" customWidth="1"/>
    <col min="232" max="232" width="14.5" style="1" customWidth="1"/>
    <col min="233" max="233" width="3.625" style="1" customWidth="1"/>
    <col min="234" max="234" width="3.625" style="597" customWidth="1"/>
    <col min="235" max="235" width="3.625" style="1" customWidth="1"/>
    <col min="236" max="236" width="13.5" style="1" bestFit="1" customWidth="1"/>
    <col min="237" max="237" width="14.625" style="1" bestFit="1" customWidth="1"/>
    <col min="238" max="238" width="15" style="1" bestFit="1" customWidth="1"/>
    <col min="239" max="239" width="9.125" style="1" bestFit="1" customWidth="1"/>
    <col min="240" max="240" width="23" style="1" bestFit="1" customWidth="1"/>
    <col min="241" max="241" width="12.625" style="1" bestFit="1" customWidth="1"/>
    <col min="242" max="243" width="12.125" style="1" bestFit="1" customWidth="1"/>
    <col min="244" max="244" width="8.625" style="1" bestFit="1" customWidth="1"/>
    <col min="245" max="245" width="10.625" style="1" bestFit="1" customWidth="1"/>
    <col min="246" max="246" width="12.125" style="1" bestFit="1" customWidth="1"/>
    <col min="247" max="247" width="3.625" style="597" customWidth="1"/>
    <col min="248" max="248" width="12.625" style="1" bestFit="1" customWidth="1"/>
    <col min="249" max="249" width="4.125" style="1" bestFit="1" customWidth="1"/>
    <col min="250" max="250" width="11.125" style="1" customWidth="1"/>
    <col min="251" max="251" width="28.75" style="1" bestFit="1" customWidth="1"/>
    <col min="252" max="252" width="16.625" style="1" bestFit="1" customWidth="1"/>
    <col min="253" max="253" width="18.125" style="1" bestFit="1" customWidth="1"/>
    <col min="254" max="254" width="13.25" style="1" bestFit="1" customWidth="1"/>
    <col min="255" max="255" width="15.125" style="1" bestFit="1" customWidth="1"/>
    <col min="256" max="256" width="16.625" style="1" bestFit="1" customWidth="1"/>
    <col min="257" max="257" width="15.125" style="1" bestFit="1" customWidth="1"/>
    <col min="258" max="258" width="17.25" style="1" bestFit="1" customWidth="1"/>
    <col min="259" max="259" width="14" style="1" bestFit="1" customWidth="1"/>
    <col min="260" max="260" width="13.25" style="1" bestFit="1" customWidth="1"/>
    <col min="261" max="261" width="16.625" style="1" bestFit="1" customWidth="1"/>
    <col min="262" max="262" width="10.75" style="1" customWidth="1"/>
    <col min="263" max="263" width="9" style="1"/>
    <col min="264" max="264" width="3.625" style="597" customWidth="1"/>
    <col min="265" max="265" width="9" style="1"/>
    <col min="266" max="266" width="10.25" style="1" bestFit="1" customWidth="1"/>
    <col min="267" max="267" width="8.75" style="1" bestFit="1" customWidth="1"/>
    <col min="268" max="268" width="29.625" style="1" customWidth="1"/>
    <col min="269" max="269" width="17.625" style="1" bestFit="1" customWidth="1"/>
    <col min="270" max="270" width="17.875" style="1" customWidth="1"/>
    <col min="271" max="271" width="13.875" style="1" customWidth="1"/>
    <col min="272" max="272" width="7.75" style="1" bestFit="1" customWidth="1"/>
    <col min="273" max="273" width="9.75" style="1" bestFit="1" customWidth="1"/>
    <col min="274" max="276" width="9" style="1"/>
    <col min="277" max="277" width="3.625" style="597" customWidth="1"/>
    <col min="278" max="278" width="9" style="1"/>
    <col min="279" max="279" width="15.25" style="1" customWidth="1"/>
    <col min="280" max="280" width="12.625" style="1" customWidth="1"/>
    <col min="281" max="281" width="11.125" style="1" bestFit="1" customWidth="1"/>
    <col min="282" max="283" width="9" style="1"/>
    <col min="284" max="284" width="18.75" style="1" customWidth="1"/>
    <col min="285" max="286" width="9" style="1"/>
    <col min="287" max="287" width="14.375" style="1" bestFit="1" customWidth="1"/>
    <col min="288" max="16384" width="9" style="1"/>
  </cols>
  <sheetData>
    <row r="1" spans="1:287" x14ac:dyDescent="0.3">
      <c r="A1" s="896" t="s">
        <v>272</v>
      </c>
      <c r="B1" s="896"/>
      <c r="C1" s="896"/>
      <c r="D1" s="896"/>
      <c r="E1" s="896"/>
      <c r="F1" s="598"/>
      <c r="G1" s="599"/>
      <c r="H1" s="598"/>
      <c r="I1" s="897" t="s">
        <v>273</v>
      </c>
      <c r="J1" s="897"/>
      <c r="K1" s="897"/>
      <c r="L1" s="897"/>
      <c r="M1" s="897"/>
      <c r="N1" s="897"/>
      <c r="O1" s="897"/>
      <c r="P1" s="897"/>
      <c r="Q1" s="897"/>
      <c r="R1" s="598"/>
      <c r="S1" s="599"/>
      <c r="T1" s="598"/>
      <c r="U1" s="897" t="s">
        <v>274</v>
      </c>
      <c r="V1" s="897"/>
      <c r="W1" s="897"/>
      <c r="X1" s="897"/>
      <c r="Y1" s="897"/>
      <c r="Z1" s="598"/>
      <c r="AA1" s="599"/>
      <c r="AB1" s="598"/>
      <c r="AC1" s="896" t="s">
        <v>275</v>
      </c>
      <c r="AD1" s="896"/>
      <c r="AE1" s="896"/>
      <c r="AF1" s="896"/>
      <c r="AG1" s="600"/>
      <c r="AH1" s="599"/>
      <c r="AI1" s="598"/>
      <c r="AJ1" s="898" t="s">
        <v>276</v>
      </c>
      <c r="AK1" s="898"/>
      <c r="AL1" s="898"/>
      <c r="AM1" s="191"/>
      <c r="AN1" s="601"/>
      <c r="AO1" s="191"/>
      <c r="AP1" s="899" t="s">
        <v>277</v>
      </c>
      <c r="AQ1" s="899"/>
      <c r="AR1" s="899"/>
      <c r="AS1" s="899"/>
      <c r="AT1" s="899"/>
      <c r="AU1" s="899"/>
      <c r="AV1" s="899"/>
      <c r="AW1" s="899"/>
      <c r="AX1" s="899"/>
      <c r="AY1" s="899"/>
      <c r="AZ1" s="899"/>
      <c r="BA1" s="598"/>
      <c r="BB1" s="599"/>
      <c r="BC1" s="598"/>
      <c r="BD1" s="898" t="s">
        <v>278</v>
      </c>
      <c r="BE1" s="898"/>
      <c r="BF1" s="898"/>
      <c r="BG1" s="898"/>
      <c r="BH1" s="598"/>
      <c r="BI1" s="599"/>
      <c r="BJ1" s="598"/>
      <c r="BK1" s="900" t="s">
        <v>279</v>
      </c>
      <c r="BL1" s="900"/>
      <c r="BM1" s="900"/>
      <c r="BN1" s="900"/>
      <c r="BO1" s="900"/>
      <c r="BP1" s="900"/>
      <c r="BQ1" s="900"/>
      <c r="BR1" s="900"/>
      <c r="BS1" s="900"/>
      <c r="BT1" s="598"/>
      <c r="BU1" s="599"/>
      <c r="BV1" s="598"/>
      <c r="BW1" s="897" t="s">
        <v>280</v>
      </c>
      <c r="BX1" s="897"/>
      <c r="BY1" s="897"/>
      <c r="BZ1" s="897"/>
      <c r="CA1" s="897"/>
      <c r="CB1" s="897"/>
      <c r="CC1" s="897"/>
      <c r="CD1" s="897"/>
      <c r="CE1" s="598"/>
      <c r="CF1" s="599"/>
      <c r="CG1" s="598"/>
      <c r="CH1" s="897" t="s">
        <v>281</v>
      </c>
      <c r="CI1" s="897"/>
      <c r="CJ1" s="897"/>
      <c r="CK1" s="897"/>
      <c r="CL1" s="897"/>
      <c r="CM1" s="897"/>
      <c r="CN1" s="897"/>
      <c r="CO1" s="897"/>
      <c r="CP1" s="897"/>
      <c r="CQ1" s="897"/>
      <c r="CR1" s="598"/>
      <c r="CS1" s="599"/>
      <c r="CT1" s="598"/>
      <c r="CU1" s="897" t="s">
        <v>282</v>
      </c>
      <c r="CV1" s="897"/>
      <c r="CW1" s="897"/>
      <c r="CX1" s="897"/>
      <c r="CY1" s="897"/>
      <c r="CZ1" s="897"/>
      <c r="DA1" s="897"/>
      <c r="DB1" s="897"/>
      <c r="DC1" s="897"/>
      <c r="DD1" s="598"/>
      <c r="DE1" s="599"/>
      <c r="DF1" s="598"/>
      <c r="DG1" s="895" t="s">
        <v>283</v>
      </c>
      <c r="DH1" s="895"/>
      <c r="DI1" s="895"/>
      <c r="DJ1" s="895"/>
      <c r="DK1" s="895"/>
      <c r="DL1" s="895"/>
      <c r="DM1" s="895"/>
      <c r="DN1" s="895"/>
      <c r="DO1" s="895"/>
      <c r="DP1" s="895"/>
      <c r="DQ1" s="895"/>
      <c r="DR1" s="895"/>
      <c r="DS1" s="598"/>
      <c r="DT1" s="599"/>
      <c r="DU1" s="598"/>
      <c r="DV1" s="895" t="s">
        <v>284</v>
      </c>
      <c r="DW1" s="895"/>
      <c r="DX1" s="895"/>
      <c r="DY1" s="895"/>
      <c r="DZ1" s="895"/>
      <c r="EA1" s="895"/>
      <c r="EB1" s="598"/>
      <c r="EC1" s="599"/>
      <c r="ED1" s="598"/>
      <c r="EE1" s="896" t="s">
        <v>285</v>
      </c>
      <c r="EF1" s="896"/>
      <c r="EG1" s="896"/>
      <c r="EH1" s="896"/>
      <c r="EI1" s="896"/>
      <c r="EJ1" s="598"/>
      <c r="EK1" s="599"/>
      <c r="EL1" s="598"/>
      <c r="EM1" s="895" t="s">
        <v>286</v>
      </c>
      <c r="EN1" s="895"/>
      <c r="EO1" s="895"/>
      <c r="EP1" s="895"/>
      <c r="EQ1" s="895"/>
      <c r="ER1" s="895"/>
      <c r="ES1" s="895"/>
      <c r="ET1" s="895"/>
      <c r="EU1" s="895"/>
      <c r="EV1" s="895"/>
      <c r="EW1" s="895"/>
      <c r="EX1" s="895"/>
      <c r="EY1" s="598"/>
      <c r="EZ1" s="599"/>
      <c r="FA1" s="598"/>
      <c r="FB1" s="896" t="s">
        <v>287</v>
      </c>
      <c r="FC1" s="896"/>
      <c r="FD1" s="896"/>
      <c r="FE1" s="598"/>
      <c r="FF1" s="599"/>
      <c r="FG1" s="598"/>
      <c r="FH1" s="895" t="s">
        <v>288</v>
      </c>
      <c r="FI1" s="895"/>
      <c r="FJ1" s="895"/>
      <c r="FK1" s="895"/>
      <c r="FL1" s="895"/>
      <c r="FM1" s="895"/>
      <c r="FN1" s="598"/>
      <c r="FO1" s="601"/>
      <c r="FP1" s="191"/>
      <c r="FQ1" s="897" t="s">
        <v>289</v>
      </c>
      <c r="FR1" s="897"/>
      <c r="FS1" s="897"/>
      <c r="FT1" s="897"/>
      <c r="FU1" s="897"/>
      <c r="FV1" s="897"/>
      <c r="FW1" s="897"/>
      <c r="FX1" s="897"/>
      <c r="FY1" s="897"/>
      <c r="FZ1" s="897"/>
      <c r="GA1" s="897"/>
      <c r="GB1" s="897"/>
      <c r="GC1" s="602"/>
      <c r="GD1" s="601"/>
      <c r="GE1" s="191"/>
      <c r="GF1" s="899" t="s">
        <v>290</v>
      </c>
      <c r="GG1" s="899"/>
      <c r="GH1" s="899"/>
      <c r="GI1" s="899"/>
      <c r="GJ1" s="899"/>
      <c r="GK1" s="899"/>
      <c r="GL1" s="899"/>
      <c r="GM1" s="899"/>
      <c r="GN1" s="899"/>
      <c r="GO1" s="899"/>
      <c r="GP1" s="899"/>
      <c r="GQ1" s="899"/>
      <c r="GR1" s="603"/>
      <c r="GS1" s="601"/>
      <c r="GT1" s="191"/>
      <c r="GU1" s="896" t="s">
        <v>291</v>
      </c>
      <c r="GV1" s="896"/>
      <c r="GW1" s="896"/>
      <c r="GX1" s="896"/>
      <c r="GY1" s="896"/>
      <c r="GZ1" s="896"/>
      <c r="HA1" s="896"/>
      <c r="HB1" s="896"/>
      <c r="HC1" s="896"/>
      <c r="HD1" s="604"/>
      <c r="HE1" s="601"/>
      <c r="HF1" s="191"/>
      <c r="HG1" s="896" t="s">
        <v>292</v>
      </c>
      <c r="HH1" s="896"/>
      <c r="HI1" s="896"/>
      <c r="HJ1" s="896"/>
      <c r="HK1" s="896"/>
      <c r="HL1" s="896"/>
      <c r="HM1" s="604"/>
      <c r="HN1" s="601"/>
      <c r="HO1" s="191"/>
      <c r="HP1" s="897" t="s">
        <v>293</v>
      </c>
      <c r="HQ1" s="897"/>
      <c r="HR1" s="897"/>
      <c r="HS1" s="897"/>
      <c r="HT1" s="897"/>
      <c r="HU1" s="897"/>
      <c r="HV1" s="897"/>
      <c r="HW1" s="897"/>
      <c r="HX1" s="897"/>
      <c r="HY1" s="598"/>
      <c r="HZ1" s="599"/>
      <c r="IA1" s="598"/>
      <c r="IB1" s="898" t="s">
        <v>294</v>
      </c>
      <c r="IC1" s="898"/>
      <c r="ID1" s="898"/>
      <c r="IE1" s="898"/>
      <c r="IF1" s="898"/>
      <c r="IG1" s="898"/>
      <c r="IH1" s="898"/>
      <c r="II1" s="898"/>
      <c r="IJ1" s="898"/>
      <c r="IK1" s="898"/>
      <c r="IL1" s="598"/>
      <c r="IM1" s="599"/>
      <c r="IN1" s="598"/>
      <c r="IO1" s="898" t="s">
        <v>295</v>
      </c>
      <c r="IP1" s="898"/>
      <c r="IQ1" s="898"/>
      <c r="IR1" s="898"/>
      <c r="IS1" s="898"/>
      <c r="IT1" s="898"/>
      <c r="IU1" s="898"/>
      <c r="IV1" s="898"/>
      <c r="IW1" s="898"/>
      <c r="IX1" s="898"/>
      <c r="IY1" s="898"/>
      <c r="IZ1" s="898"/>
      <c r="JA1" s="898"/>
      <c r="JB1" s="898"/>
      <c r="JC1" s="15"/>
      <c r="JD1" s="605"/>
      <c r="JE1" s="15"/>
      <c r="JF1" s="897" t="s">
        <v>296</v>
      </c>
      <c r="JG1" s="897"/>
      <c r="JH1" s="897"/>
      <c r="JI1" s="897"/>
      <c r="JJ1" s="897"/>
      <c r="JK1" s="897"/>
      <c r="JL1" s="897"/>
      <c r="JM1" s="897"/>
      <c r="JN1" s="897"/>
      <c r="JO1" s="15"/>
      <c r="JP1" s="15"/>
      <c r="JQ1" s="605"/>
      <c r="JR1" s="598"/>
      <c r="JS1" s="853" t="s">
        <v>446</v>
      </c>
    </row>
    <row r="2" spans="1:287" ht="99" x14ac:dyDescent="0.3">
      <c r="A2" s="606"/>
      <c r="B2" s="607"/>
      <c r="C2" s="89" t="s">
        <v>297</v>
      </c>
      <c r="D2" s="89" t="s">
        <v>298</v>
      </c>
      <c r="E2" s="89" t="s">
        <v>396</v>
      </c>
      <c r="F2" s="59"/>
      <c r="G2" s="608"/>
      <c r="H2" s="59"/>
      <c r="I2" s="606"/>
      <c r="J2" s="89" t="s">
        <v>299</v>
      </c>
      <c r="K2" s="89" t="s">
        <v>300</v>
      </c>
      <c r="L2" s="89" t="s">
        <v>301</v>
      </c>
      <c r="M2" s="89" t="s">
        <v>302</v>
      </c>
      <c r="N2" s="89" t="s">
        <v>303</v>
      </c>
      <c r="O2" s="89" t="s">
        <v>304</v>
      </c>
      <c r="P2" s="89" t="s">
        <v>305</v>
      </c>
      <c r="Q2" s="89" t="s">
        <v>306</v>
      </c>
      <c r="R2" s="59"/>
      <c r="S2" s="608"/>
      <c r="T2" s="59"/>
      <c r="U2" s="606"/>
      <c r="V2" s="89" t="s">
        <v>299</v>
      </c>
      <c r="W2" s="89" t="s">
        <v>300</v>
      </c>
      <c r="X2" s="89" t="s">
        <v>307</v>
      </c>
      <c r="Y2" s="89" t="s">
        <v>308</v>
      </c>
      <c r="Z2" s="59"/>
      <c r="AA2" s="608"/>
      <c r="AB2" s="59"/>
      <c r="AC2" s="609"/>
      <c r="AD2" s="610" t="s">
        <v>299</v>
      </c>
      <c r="AE2" s="89" t="s">
        <v>300</v>
      </c>
      <c r="AF2" s="610" t="s">
        <v>309</v>
      </c>
      <c r="AG2" s="59"/>
      <c r="AH2" s="608"/>
      <c r="AI2" s="59"/>
      <c r="AJ2" s="606"/>
      <c r="AK2" s="89"/>
      <c r="AL2" s="89" t="s">
        <v>127</v>
      </c>
      <c r="AM2" s="611"/>
      <c r="AN2" s="612"/>
      <c r="AO2" s="611"/>
      <c r="AP2" s="606"/>
      <c r="AQ2" s="89" t="s">
        <v>299</v>
      </c>
      <c r="AR2" s="89" t="s">
        <v>300</v>
      </c>
      <c r="AS2" s="89" t="s">
        <v>310</v>
      </c>
      <c r="AT2" s="89" t="s">
        <v>311</v>
      </c>
      <c r="AU2" s="89" t="s">
        <v>312</v>
      </c>
      <c r="AV2" s="89" t="s">
        <v>313</v>
      </c>
      <c r="AW2" s="89" t="s">
        <v>314</v>
      </c>
      <c r="AX2" s="89" t="s">
        <v>397</v>
      </c>
      <c r="AY2" s="89" t="s">
        <v>315</v>
      </c>
      <c r="AZ2" s="89" t="s">
        <v>396</v>
      </c>
      <c r="BA2" s="59"/>
      <c r="BB2" s="608"/>
      <c r="BC2" s="59"/>
      <c r="BD2" s="606"/>
      <c r="BE2" s="89" t="s">
        <v>316</v>
      </c>
      <c r="BF2" s="89" t="s">
        <v>317</v>
      </c>
      <c r="BG2" s="89" t="s">
        <v>318</v>
      </c>
      <c r="BH2" s="59"/>
      <c r="BI2" s="608"/>
      <c r="BJ2" s="59"/>
      <c r="BK2" s="606"/>
      <c r="BL2" s="89" t="s">
        <v>299</v>
      </c>
      <c r="BM2" s="89" t="s">
        <v>300</v>
      </c>
      <c r="BN2" s="89" t="str">
        <f>BE4</f>
        <v>Direct and Collector Labour Allocator</v>
      </c>
      <c r="BO2" s="89" t="s">
        <v>319</v>
      </c>
      <c r="BP2" s="89" t="str">
        <f>BE5</f>
        <v>Volume Allocator</v>
      </c>
      <c r="BQ2" s="89" t="s">
        <v>320</v>
      </c>
      <c r="BR2" s="89" t="s">
        <v>398</v>
      </c>
      <c r="BS2" s="89" t="s">
        <v>396</v>
      </c>
      <c r="BT2" s="59"/>
      <c r="BU2" s="608"/>
      <c r="BV2" s="59"/>
      <c r="BW2" s="606"/>
      <c r="BX2" s="119"/>
      <c r="BY2" s="89" t="s">
        <v>321</v>
      </c>
      <c r="BZ2" s="89" t="s">
        <v>322</v>
      </c>
      <c r="CA2" s="89" t="s">
        <v>323</v>
      </c>
      <c r="CB2" s="89" t="s">
        <v>324</v>
      </c>
      <c r="CC2" s="89" t="s">
        <v>325</v>
      </c>
      <c r="CD2" s="89" t="s">
        <v>326</v>
      </c>
      <c r="CE2" s="59"/>
      <c r="CF2" s="608"/>
      <c r="CG2" s="59"/>
      <c r="CH2" s="606"/>
      <c r="CI2" s="89" t="s">
        <v>299</v>
      </c>
      <c r="CJ2" s="89" t="s">
        <v>300</v>
      </c>
      <c r="CK2" s="89" t="s">
        <v>327</v>
      </c>
      <c r="CL2" s="89" t="s">
        <v>399</v>
      </c>
      <c r="CM2" s="89" t="s">
        <v>328</v>
      </c>
      <c r="CN2" s="89" t="s">
        <v>400</v>
      </c>
      <c r="CO2" s="89" t="s">
        <v>401</v>
      </c>
      <c r="CP2" s="89" t="s">
        <v>329</v>
      </c>
      <c r="CQ2" s="89" t="s">
        <v>396</v>
      </c>
      <c r="CR2" s="59"/>
      <c r="CS2" s="608"/>
      <c r="CT2" s="59"/>
      <c r="CU2" s="606"/>
      <c r="CV2" s="89" t="s">
        <v>330</v>
      </c>
      <c r="CW2" s="89" t="s">
        <v>329</v>
      </c>
      <c r="CX2" s="89" t="s">
        <v>305</v>
      </c>
      <c r="CY2" s="613" t="s">
        <v>327</v>
      </c>
      <c r="CZ2" s="89" t="str">
        <f>CW2</f>
        <v>Building Allocator</v>
      </c>
      <c r="DA2" s="89" t="str">
        <f>CX2</f>
        <v>Pallet Allocator</v>
      </c>
      <c r="DB2" s="89" t="str">
        <f>CY2</f>
        <v>Volume Allocator</v>
      </c>
      <c r="DC2" s="89" t="s">
        <v>331</v>
      </c>
      <c r="DD2" s="59"/>
      <c r="DE2" s="608"/>
      <c r="DF2" s="59"/>
      <c r="DG2" s="606"/>
      <c r="DH2" s="89" t="s">
        <v>299</v>
      </c>
      <c r="DI2" s="89" t="s">
        <v>300</v>
      </c>
      <c r="DJ2" s="89" t="s">
        <v>329</v>
      </c>
      <c r="DK2" s="89" t="s">
        <v>402</v>
      </c>
      <c r="DL2" s="89" t="s">
        <v>305</v>
      </c>
      <c r="DM2" s="89" t="s">
        <v>403</v>
      </c>
      <c r="DN2" s="89" t="s">
        <v>327</v>
      </c>
      <c r="DO2" s="89" t="s">
        <v>404</v>
      </c>
      <c r="DP2" s="89" t="s">
        <v>405</v>
      </c>
      <c r="DQ2" s="89" t="s">
        <v>332</v>
      </c>
      <c r="DR2" s="89" t="s">
        <v>396</v>
      </c>
      <c r="DS2" s="59"/>
      <c r="DT2" s="608"/>
      <c r="DU2" s="59"/>
      <c r="DV2" s="606"/>
      <c r="DW2" s="89" t="s">
        <v>299</v>
      </c>
      <c r="DX2" s="89" t="s">
        <v>300</v>
      </c>
      <c r="DY2" s="89" t="s">
        <v>305</v>
      </c>
      <c r="DZ2" s="89" t="s">
        <v>406</v>
      </c>
      <c r="EA2" s="89" t="s">
        <v>396</v>
      </c>
      <c r="EB2" s="59"/>
      <c r="EC2" s="608"/>
      <c r="ED2" s="59"/>
      <c r="EE2" s="606"/>
      <c r="EF2" s="89" t="s">
        <v>316</v>
      </c>
      <c r="EG2" s="89" t="s">
        <v>333</v>
      </c>
      <c r="EH2" s="89" t="s">
        <v>317</v>
      </c>
      <c r="EI2" s="89" t="s">
        <v>318</v>
      </c>
      <c r="EJ2" s="59"/>
      <c r="EK2" s="608"/>
      <c r="EL2" s="59"/>
      <c r="EM2" s="606"/>
      <c r="EN2" s="89" t="s">
        <v>299</v>
      </c>
      <c r="EO2" s="89" t="s">
        <v>300</v>
      </c>
      <c r="EP2" s="89" t="s">
        <v>308</v>
      </c>
      <c r="EQ2" s="89" t="s">
        <v>407</v>
      </c>
      <c r="ER2" s="89" t="s">
        <v>329</v>
      </c>
      <c r="ES2" s="89" t="s">
        <v>408</v>
      </c>
      <c r="ET2" s="89" t="s">
        <v>327</v>
      </c>
      <c r="EU2" s="89" t="s">
        <v>409</v>
      </c>
      <c r="EV2" s="89" t="s">
        <v>410</v>
      </c>
      <c r="EW2" s="89" t="s">
        <v>332</v>
      </c>
      <c r="EX2" s="89" t="s">
        <v>396</v>
      </c>
      <c r="EY2" s="59"/>
      <c r="EZ2" s="608"/>
      <c r="FA2" s="59"/>
      <c r="FB2" s="614"/>
      <c r="FC2" s="78" t="s">
        <v>126</v>
      </c>
      <c r="FD2" s="78" t="s">
        <v>334</v>
      </c>
      <c r="FE2" s="59"/>
      <c r="FF2" s="608"/>
      <c r="FG2" s="59"/>
      <c r="FH2" s="606"/>
      <c r="FI2" s="89" t="s">
        <v>299</v>
      </c>
      <c r="FJ2" s="89" t="s">
        <v>300</v>
      </c>
      <c r="FK2" s="89" t="str">
        <f>Y2</f>
        <v>Business Cost Allocator</v>
      </c>
      <c r="FL2" s="89" t="s">
        <v>411</v>
      </c>
      <c r="FM2" s="89" t="s">
        <v>396</v>
      </c>
      <c r="FN2" s="59"/>
      <c r="FO2" s="605"/>
      <c r="FP2" s="15"/>
      <c r="FQ2" s="606"/>
      <c r="FR2" s="89" t="s">
        <v>299</v>
      </c>
      <c r="FS2" s="89" t="s">
        <v>300</v>
      </c>
      <c r="FT2" s="89" t="s">
        <v>335</v>
      </c>
      <c r="FU2" s="89" t="s">
        <v>47</v>
      </c>
      <c r="FV2" s="89" t="s">
        <v>336</v>
      </c>
      <c r="FW2" s="89" t="s">
        <v>51</v>
      </c>
      <c r="FX2" s="89" t="s">
        <v>49</v>
      </c>
      <c r="FY2" s="89" t="s">
        <v>52</v>
      </c>
      <c r="FZ2" s="89" t="s">
        <v>334</v>
      </c>
      <c r="GA2" s="89" t="s">
        <v>337</v>
      </c>
      <c r="GB2" s="89" t="s">
        <v>396</v>
      </c>
      <c r="GC2" s="59"/>
      <c r="GD2" s="605"/>
      <c r="GE2" s="15"/>
      <c r="GF2" s="606"/>
      <c r="GG2" s="89" t="s">
        <v>299</v>
      </c>
      <c r="GH2" s="89" t="s">
        <v>300</v>
      </c>
      <c r="GI2" s="89" t="s">
        <v>412</v>
      </c>
      <c r="GJ2" s="89" t="s">
        <v>413</v>
      </c>
      <c r="GK2" s="89" t="s">
        <v>414</v>
      </c>
      <c r="GL2" s="89" t="s">
        <v>415</v>
      </c>
      <c r="GM2" s="89" t="s">
        <v>416</v>
      </c>
      <c r="GN2" s="89" t="s">
        <v>417</v>
      </c>
      <c r="GO2" s="89" t="s">
        <v>418</v>
      </c>
      <c r="GP2" s="89" t="s">
        <v>396</v>
      </c>
      <c r="GQ2" s="89" t="s">
        <v>117</v>
      </c>
      <c r="GR2" s="615"/>
      <c r="GS2" s="605"/>
      <c r="GT2" s="15"/>
      <c r="GU2" s="606"/>
      <c r="GV2" s="89" t="s">
        <v>299</v>
      </c>
      <c r="GW2" s="89" t="s">
        <v>300</v>
      </c>
      <c r="GX2" s="89" t="s">
        <v>306</v>
      </c>
      <c r="GY2" s="89" t="s">
        <v>337</v>
      </c>
      <c r="GZ2" s="89" t="s">
        <v>117</v>
      </c>
      <c r="HA2" s="89" t="s">
        <v>419</v>
      </c>
      <c r="HB2" s="89" t="s">
        <v>338</v>
      </c>
      <c r="HC2" s="89" t="s">
        <v>420</v>
      </c>
      <c r="HD2" s="59"/>
      <c r="HE2" s="605"/>
      <c r="HF2" s="15"/>
      <c r="HG2" s="606"/>
      <c r="HH2" s="89" t="s">
        <v>306</v>
      </c>
      <c r="HI2" s="89" t="s">
        <v>337</v>
      </c>
      <c r="HJ2" s="89" t="s">
        <v>117</v>
      </c>
      <c r="HK2" s="89" t="s">
        <v>338</v>
      </c>
      <c r="HL2" s="89" t="s">
        <v>420</v>
      </c>
      <c r="HM2" s="59"/>
      <c r="HN2" s="605"/>
      <c r="HO2" s="15"/>
      <c r="HP2" s="606"/>
      <c r="HQ2" s="617" t="s">
        <v>299</v>
      </c>
      <c r="HR2" s="617" t="str">
        <f>FS2</f>
        <v>Container Stream</v>
      </c>
      <c r="HS2" s="617" t="s">
        <v>117</v>
      </c>
      <c r="HT2" s="617" t="s">
        <v>421</v>
      </c>
      <c r="HU2" s="617" t="s">
        <v>422</v>
      </c>
      <c r="HV2" s="617" t="s">
        <v>72</v>
      </c>
      <c r="HW2" s="617" t="s">
        <v>339</v>
      </c>
      <c r="HX2" s="617" t="s">
        <v>423</v>
      </c>
      <c r="HY2" s="59"/>
      <c r="HZ2" s="608"/>
      <c r="IA2" s="15"/>
      <c r="IB2" s="618" t="s">
        <v>340</v>
      </c>
      <c r="IC2" s="618" t="s">
        <v>341</v>
      </c>
      <c r="ID2" s="618" t="s">
        <v>342</v>
      </c>
      <c r="IE2" s="618" t="s">
        <v>343</v>
      </c>
      <c r="IF2" s="618" t="s">
        <v>424</v>
      </c>
      <c r="IG2" s="618" t="s">
        <v>297</v>
      </c>
      <c r="IH2" s="618" t="s">
        <v>425</v>
      </c>
      <c r="II2" s="618" t="s">
        <v>344</v>
      </c>
      <c r="IJ2" s="618" t="s">
        <v>345</v>
      </c>
      <c r="IK2" s="618" t="s">
        <v>346</v>
      </c>
      <c r="IL2" s="59"/>
      <c r="IM2" s="608"/>
      <c r="IN2" s="59"/>
      <c r="IO2" s="619"/>
      <c r="IP2" s="618" t="s">
        <v>299</v>
      </c>
      <c r="IQ2" s="618" t="s">
        <v>300</v>
      </c>
      <c r="IR2" s="618" t="s">
        <v>337</v>
      </c>
      <c r="IS2" s="618" t="s">
        <v>117</v>
      </c>
      <c r="IT2" s="618" t="s">
        <v>426</v>
      </c>
      <c r="IU2" s="618" t="s">
        <v>427</v>
      </c>
      <c r="IV2" s="618" t="s">
        <v>428</v>
      </c>
      <c r="IW2" s="618" t="s">
        <v>429</v>
      </c>
      <c r="IX2" s="620" t="s">
        <v>430</v>
      </c>
      <c r="IY2" s="620" t="s">
        <v>431</v>
      </c>
      <c r="IZ2" s="620" t="s">
        <v>432</v>
      </c>
      <c r="JA2" s="620" t="s">
        <v>347</v>
      </c>
      <c r="JB2" s="620" t="s">
        <v>348</v>
      </c>
      <c r="JC2" s="15"/>
      <c r="JD2" s="605"/>
      <c r="JE2" s="15"/>
      <c r="JF2" s="606"/>
      <c r="JG2" s="617" t="s">
        <v>299</v>
      </c>
      <c r="JH2" s="617" t="str">
        <f>FS2</f>
        <v>Container Stream</v>
      </c>
      <c r="JI2" s="617" t="s">
        <v>117</v>
      </c>
      <c r="JJ2" s="617" t="s">
        <v>433</v>
      </c>
      <c r="JK2" s="617" t="s">
        <v>434</v>
      </c>
      <c r="JL2" s="617" t="s">
        <v>72</v>
      </c>
      <c r="JM2" s="617" t="s">
        <v>339</v>
      </c>
      <c r="JN2" s="617" t="s">
        <v>423</v>
      </c>
      <c r="JO2" s="15"/>
      <c r="JP2" s="15"/>
      <c r="JQ2" s="605"/>
      <c r="JR2" s="59"/>
      <c r="JS2" s="617" t="s">
        <v>117</v>
      </c>
      <c r="JT2" s="617" t="s">
        <v>440</v>
      </c>
      <c r="JU2" s="617" t="s">
        <v>441</v>
      </c>
      <c r="JV2" s="617" t="s">
        <v>442</v>
      </c>
    </row>
    <row r="3" spans="1:287" ht="33" x14ac:dyDescent="0.3">
      <c r="A3" s="621" t="s">
        <v>132</v>
      </c>
      <c r="B3" s="151" t="s">
        <v>133</v>
      </c>
      <c r="C3" s="151" t="s">
        <v>134</v>
      </c>
      <c r="D3" s="151" t="s">
        <v>159</v>
      </c>
      <c r="E3" s="151" t="s">
        <v>136</v>
      </c>
      <c r="F3" s="131"/>
      <c r="G3" s="622"/>
      <c r="H3" s="131"/>
      <c r="I3" s="621" t="s">
        <v>132</v>
      </c>
      <c r="J3" s="151" t="s">
        <v>133</v>
      </c>
      <c r="K3" s="151" t="s">
        <v>134</v>
      </c>
      <c r="L3" s="151" t="s">
        <v>146</v>
      </c>
      <c r="M3" s="151" t="s">
        <v>136</v>
      </c>
      <c r="N3" s="151" t="s">
        <v>137</v>
      </c>
      <c r="O3" s="151" t="s">
        <v>138</v>
      </c>
      <c r="P3" s="151" t="s">
        <v>139</v>
      </c>
      <c r="Q3" s="131" t="s">
        <v>140</v>
      </c>
      <c r="R3" s="131"/>
      <c r="S3" s="622"/>
      <c r="T3" s="131"/>
      <c r="U3" s="621" t="s">
        <v>132</v>
      </c>
      <c r="V3" s="151" t="s">
        <v>133</v>
      </c>
      <c r="W3" s="151" t="s">
        <v>134</v>
      </c>
      <c r="X3" s="151" t="s">
        <v>146</v>
      </c>
      <c r="Y3" s="151" t="s">
        <v>136</v>
      </c>
      <c r="Z3" s="131"/>
      <c r="AA3" s="622"/>
      <c r="AB3" s="131"/>
      <c r="AC3" s="621" t="s">
        <v>132</v>
      </c>
      <c r="AD3" s="151" t="s">
        <v>133</v>
      </c>
      <c r="AE3" s="151" t="s">
        <v>134</v>
      </c>
      <c r="AF3" s="151" t="s">
        <v>146</v>
      </c>
      <c r="AG3" s="131"/>
      <c r="AH3" s="622"/>
      <c r="AI3" s="131"/>
      <c r="AJ3" s="623" t="s">
        <v>132</v>
      </c>
      <c r="AK3" s="151" t="s">
        <v>133</v>
      </c>
      <c r="AL3" s="151" t="s">
        <v>134</v>
      </c>
      <c r="AM3" s="151"/>
      <c r="AN3" s="624"/>
      <c r="AO3" s="151"/>
      <c r="AP3" s="623" t="s">
        <v>132</v>
      </c>
      <c r="AQ3" s="151" t="s">
        <v>133</v>
      </c>
      <c r="AR3" s="151" t="s">
        <v>134</v>
      </c>
      <c r="AS3" s="151" t="s">
        <v>146</v>
      </c>
      <c r="AT3" s="625" t="s">
        <v>136</v>
      </c>
      <c r="AU3" s="151" t="s">
        <v>137</v>
      </c>
      <c r="AV3" s="151" t="s">
        <v>138</v>
      </c>
      <c r="AW3" s="151" t="s">
        <v>139</v>
      </c>
      <c r="AX3" s="151" t="s">
        <v>140</v>
      </c>
      <c r="AY3" s="131" t="s">
        <v>142</v>
      </c>
      <c r="AZ3" s="131" t="s">
        <v>141</v>
      </c>
      <c r="BA3" s="131"/>
      <c r="BB3" s="622"/>
      <c r="BC3" s="131"/>
      <c r="BD3" s="621" t="s">
        <v>132</v>
      </c>
      <c r="BE3" s="151" t="s">
        <v>133</v>
      </c>
      <c r="BF3" s="151" t="s">
        <v>146</v>
      </c>
      <c r="BG3" s="151" t="s">
        <v>136</v>
      </c>
      <c r="BH3" s="131"/>
      <c r="BI3" s="622"/>
      <c r="BJ3" s="131"/>
      <c r="BK3" s="621" t="s">
        <v>132</v>
      </c>
      <c r="BL3" s="151" t="s">
        <v>133</v>
      </c>
      <c r="BM3" s="151" t="s">
        <v>134</v>
      </c>
      <c r="BN3" s="151" t="s">
        <v>159</v>
      </c>
      <c r="BO3" s="151" t="s">
        <v>136</v>
      </c>
      <c r="BP3" s="151" t="s">
        <v>137</v>
      </c>
      <c r="BQ3" s="151" t="s">
        <v>138</v>
      </c>
      <c r="BR3" s="131" t="s">
        <v>139</v>
      </c>
      <c r="BS3" s="131" t="s">
        <v>140</v>
      </c>
      <c r="BT3" s="131"/>
      <c r="BU3" s="622"/>
      <c r="BV3" s="131"/>
      <c r="BW3" s="623" t="s">
        <v>132</v>
      </c>
      <c r="BX3" s="151" t="s">
        <v>133</v>
      </c>
      <c r="BY3" s="151" t="s">
        <v>134</v>
      </c>
      <c r="BZ3" s="151" t="s">
        <v>146</v>
      </c>
      <c r="CA3" s="151" t="s">
        <v>136</v>
      </c>
      <c r="CB3" s="151" t="s">
        <v>137</v>
      </c>
      <c r="CC3" s="151" t="s">
        <v>138</v>
      </c>
      <c r="CD3" s="151" t="s">
        <v>139</v>
      </c>
      <c r="CE3" s="131"/>
      <c r="CF3" s="622"/>
      <c r="CG3" s="131"/>
      <c r="CH3" s="621" t="s">
        <v>132</v>
      </c>
      <c r="CI3" s="151" t="s">
        <v>133</v>
      </c>
      <c r="CJ3" s="151" t="s">
        <v>134</v>
      </c>
      <c r="CK3" s="151" t="s">
        <v>146</v>
      </c>
      <c r="CL3" s="151" t="s">
        <v>136</v>
      </c>
      <c r="CM3" s="151" t="s">
        <v>137</v>
      </c>
      <c r="CN3" s="151" t="s">
        <v>138</v>
      </c>
      <c r="CO3" s="151" t="s">
        <v>139</v>
      </c>
      <c r="CP3" s="151" t="s">
        <v>140</v>
      </c>
      <c r="CQ3" s="151" t="s">
        <v>141</v>
      </c>
      <c r="CR3" s="131"/>
      <c r="CS3" s="622"/>
      <c r="CT3" s="131"/>
      <c r="CU3" s="621" t="s">
        <v>132</v>
      </c>
      <c r="CV3" s="151" t="s">
        <v>133</v>
      </c>
      <c r="CW3" s="151" t="s">
        <v>134</v>
      </c>
      <c r="CX3" s="151" t="s">
        <v>159</v>
      </c>
      <c r="CY3" s="151" t="s">
        <v>136</v>
      </c>
      <c r="CZ3" s="151" t="s">
        <v>160</v>
      </c>
      <c r="DA3" s="151" t="s">
        <v>349</v>
      </c>
      <c r="DB3" s="151" t="s">
        <v>139</v>
      </c>
      <c r="DC3" s="151" t="s">
        <v>350</v>
      </c>
      <c r="DD3" s="131"/>
      <c r="DE3" s="622"/>
      <c r="DF3" s="131"/>
      <c r="DG3" s="621" t="s">
        <v>132</v>
      </c>
      <c r="DH3" s="151" t="s">
        <v>133</v>
      </c>
      <c r="DI3" s="151" t="s">
        <v>134</v>
      </c>
      <c r="DJ3" s="151" t="s">
        <v>146</v>
      </c>
      <c r="DK3" s="151" t="s">
        <v>136</v>
      </c>
      <c r="DL3" s="151" t="s">
        <v>137</v>
      </c>
      <c r="DM3" s="151" t="s">
        <v>138</v>
      </c>
      <c r="DN3" s="151" t="s">
        <v>139</v>
      </c>
      <c r="DO3" s="151" t="s">
        <v>140</v>
      </c>
      <c r="DP3" s="151" t="s">
        <v>141</v>
      </c>
      <c r="DQ3" s="151" t="s">
        <v>142</v>
      </c>
      <c r="DR3" s="151" t="s">
        <v>143</v>
      </c>
      <c r="DS3" s="131"/>
      <c r="DT3" s="622"/>
      <c r="DU3" s="131"/>
      <c r="DV3" s="621" t="s">
        <v>132</v>
      </c>
      <c r="DW3" s="151" t="s">
        <v>133</v>
      </c>
      <c r="DX3" s="151" t="s">
        <v>134</v>
      </c>
      <c r="DY3" s="151" t="s">
        <v>146</v>
      </c>
      <c r="DZ3" s="151" t="s">
        <v>136</v>
      </c>
      <c r="EA3" s="151" t="s">
        <v>160</v>
      </c>
      <c r="EB3" s="131"/>
      <c r="EC3" s="622"/>
      <c r="ED3" s="131"/>
      <c r="EE3" s="621" t="s">
        <v>132</v>
      </c>
      <c r="EF3" s="151" t="s">
        <v>133</v>
      </c>
      <c r="EG3" s="151" t="s">
        <v>134</v>
      </c>
      <c r="EH3" s="151" t="s">
        <v>146</v>
      </c>
      <c r="EI3" s="151" t="s">
        <v>136</v>
      </c>
      <c r="EJ3" s="131"/>
      <c r="EK3" s="622"/>
      <c r="EL3" s="131"/>
      <c r="EM3" s="623" t="s">
        <v>132</v>
      </c>
      <c r="EN3" s="151" t="s">
        <v>133</v>
      </c>
      <c r="EO3" s="151" t="s">
        <v>134</v>
      </c>
      <c r="EP3" s="151" t="s">
        <v>146</v>
      </c>
      <c r="EQ3" s="151" t="s">
        <v>136</v>
      </c>
      <c r="ER3" s="151" t="s">
        <v>137</v>
      </c>
      <c r="ES3" s="151" t="s">
        <v>138</v>
      </c>
      <c r="ET3" s="151" t="s">
        <v>139</v>
      </c>
      <c r="EU3" s="151" t="s">
        <v>140</v>
      </c>
      <c r="EV3" s="151" t="s">
        <v>141</v>
      </c>
      <c r="EW3" s="151" t="s">
        <v>142</v>
      </c>
      <c r="EX3" s="151" t="s">
        <v>143</v>
      </c>
      <c r="EY3" s="131"/>
      <c r="EZ3" s="622"/>
      <c r="FA3" s="131"/>
      <c r="FB3" s="621" t="s">
        <v>132</v>
      </c>
      <c r="FC3" s="151" t="s">
        <v>133</v>
      </c>
      <c r="FD3" s="151" t="s">
        <v>134</v>
      </c>
      <c r="FE3" s="131"/>
      <c r="FF3" s="622"/>
      <c r="FG3" s="131"/>
      <c r="FH3" s="621" t="s">
        <v>132</v>
      </c>
      <c r="FI3" s="151" t="s">
        <v>133</v>
      </c>
      <c r="FJ3" s="151" t="s">
        <v>134</v>
      </c>
      <c r="FK3" s="151" t="s">
        <v>146</v>
      </c>
      <c r="FL3" s="151" t="s">
        <v>136</v>
      </c>
      <c r="FM3" s="151" t="s">
        <v>160</v>
      </c>
      <c r="FN3" s="131"/>
      <c r="FO3" s="626"/>
      <c r="FP3" s="74"/>
      <c r="FQ3" s="621" t="s">
        <v>132</v>
      </c>
      <c r="FR3" s="151" t="s">
        <v>133</v>
      </c>
      <c r="FS3" s="151" t="s">
        <v>134</v>
      </c>
      <c r="FT3" s="151" t="s">
        <v>146</v>
      </c>
      <c r="FU3" s="625" t="s">
        <v>136</v>
      </c>
      <c r="FV3" s="151" t="s">
        <v>137</v>
      </c>
      <c r="FW3" s="151" t="s">
        <v>138</v>
      </c>
      <c r="FX3" s="131" t="s">
        <v>139</v>
      </c>
      <c r="FY3" s="131" t="s">
        <v>140</v>
      </c>
      <c r="FZ3" s="131" t="s">
        <v>141</v>
      </c>
      <c r="GA3" s="627" t="s">
        <v>142</v>
      </c>
      <c r="GB3" s="151" t="s">
        <v>143</v>
      </c>
      <c r="GC3" s="151"/>
      <c r="GD3" s="626"/>
      <c r="GE3" s="74"/>
      <c r="GF3" s="621" t="s">
        <v>132</v>
      </c>
      <c r="GG3" s="151" t="s">
        <v>133</v>
      </c>
      <c r="GH3" s="151" t="s">
        <v>134</v>
      </c>
      <c r="GI3" s="151" t="s">
        <v>146</v>
      </c>
      <c r="GJ3" s="151" t="s">
        <v>136</v>
      </c>
      <c r="GK3" s="625" t="s">
        <v>137</v>
      </c>
      <c r="GL3" s="151" t="s">
        <v>138</v>
      </c>
      <c r="GM3" s="151" t="s">
        <v>139</v>
      </c>
      <c r="GN3" s="131" t="s">
        <v>140</v>
      </c>
      <c r="GO3" s="131" t="s">
        <v>141</v>
      </c>
      <c r="GP3" s="131" t="s">
        <v>142</v>
      </c>
      <c r="GQ3" s="151" t="s">
        <v>143</v>
      </c>
      <c r="GR3" s="15"/>
      <c r="GS3" s="605"/>
      <c r="GT3" s="15"/>
      <c r="GU3" s="621" t="s">
        <v>132</v>
      </c>
      <c r="GV3" s="151" t="s">
        <v>133</v>
      </c>
      <c r="GW3" s="151" t="s">
        <v>134</v>
      </c>
      <c r="GX3" s="151" t="s">
        <v>146</v>
      </c>
      <c r="GY3" s="627" t="s">
        <v>136</v>
      </c>
      <c r="GZ3" s="151" t="s">
        <v>137</v>
      </c>
      <c r="HA3" s="151" t="s">
        <v>138</v>
      </c>
      <c r="HB3" s="151" t="s">
        <v>139</v>
      </c>
      <c r="HC3" s="151" t="s">
        <v>140</v>
      </c>
      <c r="HD3" s="151"/>
      <c r="HE3" s="605"/>
      <c r="HF3" s="15"/>
      <c r="HG3" s="621" t="s">
        <v>132</v>
      </c>
      <c r="HH3" s="151" t="s">
        <v>133</v>
      </c>
      <c r="HI3" s="151" t="s">
        <v>134</v>
      </c>
      <c r="HJ3" s="151" t="s">
        <v>146</v>
      </c>
      <c r="HK3" s="627" t="s">
        <v>136</v>
      </c>
      <c r="HL3" s="151" t="s">
        <v>137</v>
      </c>
      <c r="HM3" s="151"/>
      <c r="HN3" s="605"/>
      <c r="HO3" s="15"/>
      <c r="HP3" s="621" t="s">
        <v>132</v>
      </c>
      <c r="HQ3" s="151" t="s">
        <v>133</v>
      </c>
      <c r="HR3" s="151" t="s">
        <v>134</v>
      </c>
      <c r="HS3" s="151" t="s">
        <v>146</v>
      </c>
      <c r="HT3" s="151" t="s">
        <v>136</v>
      </c>
      <c r="HU3" s="151" t="s">
        <v>137</v>
      </c>
      <c r="HV3" s="625" t="s">
        <v>138</v>
      </c>
      <c r="HW3" s="625" t="s">
        <v>139</v>
      </c>
      <c r="HX3" s="625" t="s">
        <v>140</v>
      </c>
      <c r="HY3" s="131"/>
      <c r="HZ3" s="622"/>
      <c r="IA3" s="15"/>
      <c r="IB3" s="151" t="s">
        <v>133</v>
      </c>
      <c r="IC3" s="151" t="s">
        <v>134</v>
      </c>
      <c r="ID3" s="151" t="s">
        <v>146</v>
      </c>
      <c r="IE3" s="151" t="s">
        <v>136</v>
      </c>
      <c r="IF3" s="151" t="s">
        <v>137</v>
      </c>
      <c r="IG3" s="151" t="s">
        <v>138</v>
      </c>
      <c r="IH3" s="151" t="s">
        <v>139</v>
      </c>
      <c r="II3" s="151" t="s">
        <v>140</v>
      </c>
      <c r="IJ3" s="151" t="s">
        <v>141</v>
      </c>
      <c r="IK3" s="151" t="s">
        <v>142</v>
      </c>
      <c r="IL3" s="131"/>
      <c r="IM3" s="622"/>
      <c r="IN3" s="131"/>
      <c r="IO3" s="621" t="s">
        <v>132</v>
      </c>
      <c r="IP3" s="151" t="s">
        <v>133</v>
      </c>
      <c r="IQ3" s="151" t="s">
        <v>134</v>
      </c>
      <c r="IR3" s="151" t="s">
        <v>146</v>
      </c>
      <c r="IS3" s="151" t="s">
        <v>136</v>
      </c>
      <c r="IT3" s="151" t="s">
        <v>137</v>
      </c>
      <c r="IU3" s="151" t="s">
        <v>138</v>
      </c>
      <c r="IV3" s="131" t="s">
        <v>139</v>
      </c>
      <c r="IW3" s="131" t="s">
        <v>140</v>
      </c>
      <c r="IX3" s="131" t="s">
        <v>141</v>
      </c>
      <c r="IY3" s="131" t="s">
        <v>142</v>
      </c>
      <c r="IZ3" s="131" t="s">
        <v>143</v>
      </c>
      <c r="JA3" s="131" t="s">
        <v>144</v>
      </c>
      <c r="JB3" s="131" t="s">
        <v>145</v>
      </c>
      <c r="JC3" s="15"/>
      <c r="JD3" s="605"/>
      <c r="JE3" s="15"/>
      <c r="JF3" s="621" t="s">
        <v>132</v>
      </c>
      <c r="JG3" s="151" t="s">
        <v>133</v>
      </c>
      <c r="JH3" s="151" t="s">
        <v>134</v>
      </c>
      <c r="JI3" s="151" t="s">
        <v>146</v>
      </c>
      <c r="JJ3" s="151" t="s">
        <v>136</v>
      </c>
      <c r="JK3" s="151" t="s">
        <v>137</v>
      </c>
      <c r="JL3" s="625" t="s">
        <v>138</v>
      </c>
      <c r="JM3" s="625" t="s">
        <v>139</v>
      </c>
      <c r="JN3" s="625" t="s">
        <v>140</v>
      </c>
      <c r="JO3" s="15"/>
      <c r="JP3" s="15"/>
      <c r="JQ3" s="605"/>
      <c r="JR3" s="131"/>
      <c r="JS3" s="151" t="s">
        <v>146</v>
      </c>
      <c r="JT3" s="151" t="s">
        <v>136</v>
      </c>
      <c r="JX3" s="853" t="s">
        <v>448</v>
      </c>
      <c r="JY3" s="853"/>
    </row>
    <row r="4" spans="1:287" ht="17.25" thickBot="1" x14ac:dyDescent="0.35">
      <c r="A4" s="628">
        <v>1</v>
      </c>
      <c r="B4" s="629" t="s">
        <v>45</v>
      </c>
      <c r="C4" s="844">
        <f>'ABDA 3 month Phase I'!LD27</f>
        <v>48325444.757368967</v>
      </c>
      <c r="D4" s="630">
        <f t="shared" ref="D4:D12" si="0">C4/$C$13</f>
        <v>0.35400059776241277</v>
      </c>
      <c r="E4" s="631">
        <v>2.2488929067896257</v>
      </c>
      <c r="F4" s="15"/>
      <c r="G4" s="605"/>
      <c r="H4" s="15"/>
      <c r="I4" s="628">
        <v>1</v>
      </c>
      <c r="J4" s="632">
        <f t="shared" ref="J4:J27" si="1">FR4</f>
        <v>1</v>
      </c>
      <c r="K4" s="402" t="s">
        <v>356</v>
      </c>
      <c r="L4" s="842">
        <v>1089294975.5681727</v>
      </c>
      <c r="M4" s="634">
        <f t="shared" ref="M4:M27" si="2">L4/$L$28</f>
        <v>0.50691882014873646</v>
      </c>
      <c r="N4" s="633">
        <v>2336.1258773700806</v>
      </c>
      <c r="O4" s="633">
        <f>IFERROR(L4/N4,0)</f>
        <v>466282.6545949906</v>
      </c>
      <c r="P4" s="634">
        <f t="shared" ref="P4:P27" si="3">O4/$O$28</f>
        <v>0.28198339540499245</v>
      </c>
      <c r="Q4" s="635" t="s">
        <v>355</v>
      </c>
      <c r="R4" s="15"/>
      <c r="S4" s="605"/>
      <c r="T4" s="15"/>
      <c r="U4" s="636">
        <v>1</v>
      </c>
      <c r="V4" s="637">
        <f t="shared" ref="V4:V27" si="4">FR4</f>
        <v>1</v>
      </c>
      <c r="W4" s="402" t="s">
        <v>356</v>
      </c>
      <c r="X4" s="290">
        <f>SUM(FT4:FX4)</f>
        <v>36340313.773662448</v>
      </c>
      <c r="Y4" s="634">
        <f t="shared" ref="Y4:Y27" si="5">SUM(FT4:FX4)/SUM($FT$28:$FX$28)</f>
        <v>0.34464905108727778</v>
      </c>
      <c r="Z4" s="15"/>
      <c r="AA4" s="605"/>
      <c r="AB4" s="15"/>
      <c r="AC4" s="636">
        <v>1</v>
      </c>
      <c r="AD4" s="638">
        <v>1</v>
      </c>
      <c r="AE4" s="639" t="s">
        <v>356</v>
      </c>
      <c r="AF4" s="640">
        <v>1.94</v>
      </c>
      <c r="AG4" s="15"/>
      <c r="AH4" s="605"/>
      <c r="AI4" s="15"/>
      <c r="AJ4" s="636">
        <v>1</v>
      </c>
      <c r="AK4" s="641" t="s">
        <v>352</v>
      </c>
      <c r="AL4" s="642">
        <f>C4+C5</f>
        <v>50701529.427312016</v>
      </c>
      <c r="AM4" s="643"/>
      <c r="AN4" s="644"/>
      <c r="AO4" s="643"/>
      <c r="AP4" s="636">
        <v>1</v>
      </c>
      <c r="AQ4" s="645">
        <f t="shared" ref="AQ4:AQ27" si="6">FR4</f>
        <v>1</v>
      </c>
      <c r="AR4" s="402" t="s">
        <v>356</v>
      </c>
      <c r="AS4" s="402">
        <f t="shared" ref="AS4:AS27" si="7">VLOOKUP(AQ4,$AD$4:$AF$27,$AS$30,FALSE)</f>
        <v>1.94</v>
      </c>
      <c r="AT4" s="845">
        <f>$L4</f>
        <v>1089294975.5681727</v>
      </c>
      <c r="AU4" s="646">
        <f>AT4*AS4/3600</f>
        <v>587008.95905618195</v>
      </c>
      <c r="AV4" s="647">
        <f t="shared" ref="AV4:AV27" si="8">AU4*$AL$5/$AU$28</f>
        <v>629562.14671968913</v>
      </c>
      <c r="AW4" s="648">
        <f t="shared" ref="AW4:AW27" si="9">$AL$6</f>
        <v>25.342950436158226</v>
      </c>
      <c r="AX4" s="290">
        <f>AV4*AW4</f>
        <v>15954962.280798456</v>
      </c>
      <c r="AY4" s="634">
        <f>AX4/$AX$28</f>
        <v>0.31468404328260369</v>
      </c>
      <c r="AZ4" s="649">
        <f t="shared" ref="AZ4:AZ27" si="10">IF($AT4=0,0,ROUND(IF(VLOOKUP(AQ4,$AQ$4:$AT$27,$AZ$30,FALSE)&lt;&gt;0,AX4/VLOOKUP(AQ4,$AQ$4:$AT$27,$AZ$30,FALSE)*100,""),6))</f>
        <v>1.4647049999999999</v>
      </c>
      <c r="BA4" s="15"/>
      <c r="BB4" s="605"/>
      <c r="BC4" s="15"/>
      <c r="BD4" s="628">
        <v>1</v>
      </c>
      <c r="BE4" s="402" t="str">
        <f>AY2</f>
        <v>Direct and Collector Labour Allocator</v>
      </c>
      <c r="BF4" s="634">
        <v>0.5</v>
      </c>
      <c r="BG4" s="290">
        <f>BF4*$BG$6</f>
        <v>11674541.770339459</v>
      </c>
      <c r="BH4" s="15"/>
      <c r="BI4" s="605"/>
      <c r="BJ4" s="15"/>
      <c r="BK4" s="628">
        <v>1</v>
      </c>
      <c r="BL4" s="635">
        <f t="shared" ref="BL4:BL27" si="11">FR4</f>
        <v>1</v>
      </c>
      <c r="BM4" s="402" t="s">
        <v>356</v>
      </c>
      <c r="BN4" s="634">
        <f>VLOOKUP(BL4,$AQ$4:$AY$28,$BN$33,FALSE)</f>
        <v>0.31468404328260369</v>
      </c>
      <c r="BO4" s="290">
        <f>BN4*$BO$28</f>
        <v>3673792.007762067</v>
      </c>
      <c r="BP4" s="634">
        <f>VLOOKUP(BL4,$J$4:$M$27,$BP$33,FALSE)</f>
        <v>0.50691882014873646</v>
      </c>
      <c r="BQ4" s="290">
        <f>BP4*$BQ$28</f>
        <v>5918044.9399976199</v>
      </c>
      <c r="BR4" s="650">
        <f t="shared" ref="BR4:BR27" si="12">BQ4+BO4</f>
        <v>9591836.9477596879</v>
      </c>
      <c r="BS4" s="649">
        <f t="shared" ref="BS4:BS27" si="13">IF($AT4=0,0,ROUND(IF(VLOOKUP(BL4,$AQ$4:$AT$27,$AZ$30,FALSE)&lt;&gt;0,BR4/VLOOKUP(BL4,$AQ$4:$AT$27,$AZ$30,FALSE)*100,""),6))</f>
        <v>0.88055499999999998</v>
      </c>
      <c r="BT4" s="15"/>
      <c r="BU4" s="605"/>
      <c r="BV4" s="15"/>
      <c r="BW4" s="628">
        <v>1</v>
      </c>
      <c r="BX4" s="402" t="s">
        <v>353</v>
      </c>
      <c r="BY4" s="630">
        <v>7.8395789049350656E-2</v>
      </c>
      <c r="BZ4" s="651">
        <f>BY4*$BZ$9</f>
        <v>1762052.7067480164</v>
      </c>
      <c r="CA4" s="631">
        <v>1</v>
      </c>
      <c r="CB4" s="631"/>
      <c r="CC4" s="651">
        <f t="shared" ref="CC4:CD8" si="14">CA4*$BZ4</f>
        <v>1762052.7067480164</v>
      </c>
      <c r="CD4" s="651">
        <f t="shared" si="14"/>
        <v>0</v>
      </c>
      <c r="CE4" s="15"/>
      <c r="CF4" s="605"/>
      <c r="CG4" s="15"/>
      <c r="CH4" s="628">
        <v>1</v>
      </c>
      <c r="CI4" s="638">
        <f t="shared" ref="CI4:CI27" si="15">FR4</f>
        <v>1</v>
      </c>
      <c r="CJ4" s="402" t="s">
        <v>356</v>
      </c>
      <c r="CK4" s="634">
        <f t="shared" ref="CK4:CK27" si="16">VLOOKUP(CI4,$J$4:$M$27,$CK$32,FALSE)</f>
        <v>0.50691882014873646</v>
      </c>
      <c r="CL4" s="290">
        <f t="shared" ref="CL4:CL27" si="17">CK4*$CL$28</f>
        <v>2705505.9054595018</v>
      </c>
      <c r="CM4" s="634">
        <f t="shared" ref="CM4:CM27" si="18">VLOOKUP(CI4,$J$4:$P$27,$CM$32,FALSE)</f>
        <v>0.28198339540499245</v>
      </c>
      <c r="CN4" s="290">
        <f t="shared" ref="CN4:CN27" si="19">CM4*$CN$28</f>
        <v>4832972.9603045499</v>
      </c>
      <c r="CO4" s="290">
        <f t="shared" ref="CO4:CO27" si="20">CN4+CL4</f>
        <v>7538478.8657640517</v>
      </c>
      <c r="CP4" s="634">
        <f t="shared" ref="CP4:CP27" si="21">CO4/$CO$28</f>
        <v>0.3353957555583722</v>
      </c>
      <c r="CQ4" s="649">
        <f t="shared" ref="CQ4:CQ27" si="22">IF($AT4=0,0,ROUND(IF(VLOOKUP(CI4,$AQ$4:$AT$27,$AZ$30,FALSE)&lt;&gt;0,CO4/VLOOKUP(CI4,$AQ$4:$AT$27,$AZ$30,FALSE)*100,""),6))</f>
        <v>0.69205099999999997</v>
      </c>
      <c r="CR4" s="15"/>
      <c r="CS4" s="605"/>
      <c r="CT4" s="15"/>
      <c r="CU4" s="628">
        <v>1</v>
      </c>
      <c r="CV4" s="652" t="s">
        <v>351</v>
      </c>
      <c r="CW4" s="634">
        <v>0</v>
      </c>
      <c r="CX4" s="634">
        <v>0.5</v>
      </c>
      <c r="CY4" s="653">
        <v>0.5</v>
      </c>
      <c r="CZ4" s="290">
        <f>CW4*$DC4</f>
        <v>0</v>
      </c>
      <c r="DA4" s="290">
        <f t="shared" ref="CZ4:DB6" si="23">CX4*$DC4</f>
        <v>1984532.3750311462</v>
      </c>
      <c r="DB4" s="290">
        <f t="shared" si="23"/>
        <v>1984532.3750311462</v>
      </c>
      <c r="DC4" s="844">
        <f>DC12*$DC$7</f>
        <v>3969064.7500622924</v>
      </c>
      <c r="DD4" s="15"/>
      <c r="DE4" s="605"/>
      <c r="DF4" s="15"/>
      <c r="DG4" s="636">
        <v>1</v>
      </c>
      <c r="DH4" s="654">
        <f t="shared" ref="DH4:DH27" si="24">FR4</f>
        <v>1</v>
      </c>
      <c r="DI4" s="402" t="s">
        <v>356</v>
      </c>
      <c r="DJ4" s="634">
        <f t="shared" ref="DJ4:DJ27" si="25">VLOOKUP(DH4,$CI$4:$CP$27,$DJ$33,FALSE)</f>
        <v>0.3353957555583722</v>
      </c>
      <c r="DK4" s="290">
        <f>DJ4*$DK$28</f>
        <v>19374.053260665296</v>
      </c>
      <c r="DL4" s="634">
        <f t="shared" ref="DL4:DL27" si="26">VLOOKUP(DH4,$J$4:$Q$27,$DL$33,FALSE)</f>
        <v>0.28198339540499245</v>
      </c>
      <c r="DM4" s="290">
        <f t="shared" ref="DM4:DM27" si="27">DL4*$DM$28</f>
        <v>559605.17740241648</v>
      </c>
      <c r="DN4" s="634">
        <f t="shared" ref="DN4:DN27" si="28">VLOOKUP(DH4,$J$4:$Q$27,$DN$33,FALSE)</f>
        <v>0.50691882014873646</v>
      </c>
      <c r="DO4" s="290">
        <f t="shared" ref="DO4:DO27" si="29">DN4*$DO$28</f>
        <v>1663630.0175154079</v>
      </c>
      <c r="DP4" s="290">
        <f>DK4+DM4+DO4</f>
        <v>2242609.2481784895</v>
      </c>
      <c r="DQ4" s="634">
        <f t="shared" ref="DQ4:DQ27" si="30">DP4/$DP$28</f>
        <v>0.42121497595510471</v>
      </c>
      <c r="DR4" s="649">
        <f t="shared" ref="DR4:DR27" si="31">IF($AT4=0,0,ROUND(IF(VLOOKUP(DH4,$AQ$4:$AT$27,$AZ$30,FALSE)&lt;&gt;0,DP4/VLOOKUP(DH4,$AQ$4:$AT$27,$AZ$30,FALSE)*100,""),6))</f>
        <v>0.205877</v>
      </c>
      <c r="DS4" s="15"/>
      <c r="DT4" s="605"/>
      <c r="DU4" s="15"/>
      <c r="DV4" s="636">
        <v>1</v>
      </c>
      <c r="DW4" s="654">
        <f t="shared" ref="DW4:DW27" si="32">GG4</f>
        <v>1</v>
      </c>
      <c r="DX4" s="402" t="s">
        <v>356</v>
      </c>
      <c r="DY4" s="634">
        <f t="shared" ref="DY4:DY27" si="33">VLOOKUP(DW4,$J$4:$Q$27,$DY$33,FALSE)</f>
        <v>0.28198339540499245</v>
      </c>
      <c r="DZ4" s="290">
        <f t="shared" ref="DZ4:DZ27" si="34">DY4*$DZ$28</f>
        <v>1012426.4311617587</v>
      </c>
      <c r="EA4" s="649">
        <f t="shared" ref="EA4:EA27" si="35">IF($AT4=0,0,ROUND(IF(VLOOKUP(DW4,$AQ$4:$AT$27,$AZ$30,FALSE)&lt;&gt;0,DZ4/VLOOKUP(DW4,$AQ$4:$AT$27,$AZ$30,FALSE)*100,""),6))</f>
        <v>9.2942999999999998E-2</v>
      </c>
      <c r="EB4" s="15"/>
      <c r="EC4" s="605"/>
      <c r="ED4" s="15"/>
      <c r="EE4" s="628">
        <v>1</v>
      </c>
      <c r="EF4" s="402" t="s">
        <v>354</v>
      </c>
      <c r="EG4" s="290">
        <v>6204250.9660999998</v>
      </c>
      <c r="EH4" s="630">
        <f>EG4/$EG$7</f>
        <v>0.63130492994987752</v>
      </c>
      <c r="EI4" s="290">
        <f>EH4*$EI$7</f>
        <v>7095417.6172227394</v>
      </c>
      <c r="EJ4" s="15"/>
      <c r="EK4" s="605"/>
      <c r="EL4" s="15"/>
      <c r="EM4" s="636">
        <v>1</v>
      </c>
      <c r="EN4" s="654">
        <f t="shared" ref="EN4:EN27" si="36">FR4</f>
        <v>1</v>
      </c>
      <c r="EO4" s="402" t="s">
        <v>356</v>
      </c>
      <c r="EP4" s="634">
        <f t="shared" ref="EP4:EP27" si="37">VLOOKUP(EN4,$V$4:$Y$27,$EP$33,FALSE)</f>
        <v>0.34464905108727778</v>
      </c>
      <c r="EQ4" s="290">
        <f t="shared" ref="EQ4:EQ27" si="38">EP4*$EQ$28</f>
        <v>2445428.9488437707</v>
      </c>
      <c r="ER4" s="634">
        <f t="shared" ref="ER4:ER27" si="39">VLOOKUP(EN4,$CI$4:$CP$27,$ER$33,FALSE)</f>
        <v>0.3353957555583722</v>
      </c>
      <c r="ES4" s="290">
        <f t="shared" ref="ES4:ES27" si="40">ER4*$ES$28</f>
        <v>392340.74311631487</v>
      </c>
      <c r="ET4" s="634">
        <f t="shared" ref="ET4:ET27" si="41">VLOOKUP(EN4,$J$4:$M$27,$ET$33,FALSE)</f>
        <v>0.50691882014873646</v>
      </c>
      <c r="EU4" s="290">
        <f t="shared" ref="EU4:EU27" si="42">ET4*$EU$28</f>
        <v>1507619.8805676913</v>
      </c>
      <c r="EV4" s="290">
        <f t="shared" ref="EV4:EV27" si="43">EQ4+ES4+EU4</f>
        <v>4345389.5725277774</v>
      </c>
      <c r="EW4" s="634">
        <f t="shared" ref="EW4:EW27" si="44">EV4/$EV$28</f>
        <v>0.3866250033022488</v>
      </c>
      <c r="EX4" s="649">
        <f t="shared" ref="EX4:EX27" si="45">IF($AT4=0,0,ROUND(IF(VLOOKUP(EN4,$AQ$4:$AT$27,$AZ$30,FALSE)&lt;&gt;0,EV4/VLOOKUP(EN4,$AQ$4:$AT$27,$AZ$30,FALSE)*100,""),6))</f>
        <v>0.39891799999999999</v>
      </c>
      <c r="EY4" s="15"/>
      <c r="EZ4" s="605"/>
      <c r="FA4" s="15"/>
      <c r="FB4" s="628">
        <v>1</v>
      </c>
      <c r="FC4" s="629" t="s">
        <v>248</v>
      </c>
      <c r="FD4" s="290">
        <f>C11</f>
        <v>20413939.926346004</v>
      </c>
      <c r="FE4" s="15"/>
      <c r="FF4" s="605"/>
      <c r="FG4" s="15"/>
      <c r="FH4" s="636">
        <v>1</v>
      </c>
      <c r="FI4" s="637">
        <f t="shared" ref="FI4:FI27" si="46">FR4</f>
        <v>1</v>
      </c>
      <c r="FJ4" s="402" t="s">
        <v>356</v>
      </c>
      <c r="FK4" s="634">
        <f t="shared" ref="FK4:FK28" si="47">Y4</f>
        <v>0.34464905108727778</v>
      </c>
      <c r="FL4" s="290">
        <f t="shared" ref="FL4:FL27" si="48">Y4*$FL$28</f>
        <v>6834919.8250768054</v>
      </c>
      <c r="FM4" s="649">
        <f t="shared" ref="FM4:FM27" si="49">IF($AT4=0,0,ROUND(IF(VLOOKUP(FI4,$AQ$4:$AT$27,$AZ$30,FALSE)&lt;&gt;0,FL4/VLOOKUP(FI4,$AQ$4:$AT$27,$AZ$30,FALSE)*100,""),6))</f>
        <v>0.62746299999999999</v>
      </c>
      <c r="FN4" s="15"/>
      <c r="FO4" s="605"/>
      <c r="FP4" s="15"/>
      <c r="FQ4" s="628">
        <v>1</v>
      </c>
      <c r="FR4" s="637">
        <v>1</v>
      </c>
      <c r="FS4" s="402" t="s">
        <v>356</v>
      </c>
      <c r="FT4" s="290">
        <f t="shared" ref="FT4:FT27" si="50">VLOOKUP(FR4,$AQ$4:$AZ$27,$FT$30,FALSE)</f>
        <v>15954962.280798456</v>
      </c>
      <c r="FU4" s="290">
        <f t="shared" ref="FU4:FU27" si="51">VLOOKUP(FR4,$BL$4:$BS$86,$FU$30,FALSE)</f>
        <v>9591836.9477596879</v>
      </c>
      <c r="FV4" s="290">
        <f t="shared" ref="FV4:FV27" si="52">VLOOKUP(FR4,$CI$4:$CQ$27,$FV$30,FALSE)</f>
        <v>7538478.8657640517</v>
      </c>
      <c r="FW4" s="290">
        <f t="shared" ref="FW4:FW27" si="53">VLOOKUP(FR4,$DH$4:$DP$27,$FW$30,FALSE)</f>
        <v>2242609.2481784895</v>
      </c>
      <c r="FX4" s="290">
        <f t="shared" ref="FX4:FX27" si="54">VLOOKUP(FR4,$DW$4:$EA$27,$FX$30,FALSE)</f>
        <v>1012426.4311617587</v>
      </c>
      <c r="FY4" s="290">
        <f t="shared" ref="FY4:FY27" si="55">VLOOKUP(FR4,$EN$4:$EV$28,$FY$31,FALSE)</f>
        <v>4345389.5725277774</v>
      </c>
      <c r="FZ4" s="290">
        <f t="shared" ref="FZ4:FZ27" si="56">VLOOKUP(FR4,$FI$4:$FL$27,$FZ$30,FALSE)</f>
        <v>6834919.8250768054</v>
      </c>
      <c r="GA4" s="290">
        <f t="shared" ref="GA4:GA24" si="57">SUM(FT4:FZ4)</f>
        <v>47520623.171267033</v>
      </c>
      <c r="GB4" s="655">
        <f t="shared" ref="GB4:GB27" si="58">IF($AT4=0,0,ROUND(IF(VLOOKUP(FR4,$AQ$4:$AT$27,$AZ$30,FALSE)&lt;&gt;0,GA4/VLOOKUP(FR4,$AQ$4:$AT$27,$AZ$30,FALSE)*100,""),6))</f>
        <v>4.3625119999999997</v>
      </c>
      <c r="GC4" s="15"/>
      <c r="GD4" s="605"/>
      <c r="GE4" s="15"/>
      <c r="GF4" s="636">
        <v>1</v>
      </c>
      <c r="GG4" s="637">
        <f t="shared" ref="GG4:GG27" si="59">FR4</f>
        <v>1</v>
      </c>
      <c r="GH4" s="402" t="s">
        <v>356</v>
      </c>
      <c r="GI4" s="649">
        <f t="shared" ref="GI4:GI27" si="60">VLOOKUP(GG4,$AQ$4:$AZ$27,$GI$30,FALSE)</f>
        <v>1.4647049999999999</v>
      </c>
      <c r="GJ4" s="649">
        <f t="shared" ref="GJ4:GJ27" si="61">VLOOKUP(GG4,$BL$4:$BS$27,$GJ$30,FALSE)</f>
        <v>0.88055499999999998</v>
      </c>
      <c r="GK4" s="649">
        <f t="shared" ref="GK4:GK27" si="62">VLOOKUP(GG4,$CI$4:$CQ$27,$GK$30,FALSE)</f>
        <v>0.69205099999999997</v>
      </c>
      <c r="GL4" s="649">
        <f t="shared" ref="GL4:GL27" si="63">VLOOKUP(GG4,$DH$4:$DR$27,$GL$30,FALSE)</f>
        <v>0.205877</v>
      </c>
      <c r="GM4" s="649">
        <f t="shared" ref="GM4:GM27" si="64">VLOOKUP(GG4,$DW$4:$EA$27,$GM$30,FALSE)</f>
        <v>9.2942999999999998E-2</v>
      </c>
      <c r="GN4" s="649">
        <f t="shared" ref="GN4:GN27" si="65">VLOOKUP(GG4,$EN$4:$EX$28,$GN$30,FALSE)</f>
        <v>0.39891799999999999</v>
      </c>
      <c r="GO4" s="649">
        <f t="shared" ref="GO4:GO27" si="66">VLOOKUP(GG4,$FI$4:$FM$27,$GO$30,FALSE)</f>
        <v>0.62746299999999999</v>
      </c>
      <c r="GP4" s="649">
        <f t="shared" ref="GP4:GP27" si="67">VLOOKUP(GG4,$FR$4:$GB$27,$GP$30,FALSE)</f>
        <v>4.3625119999999997</v>
      </c>
      <c r="GQ4" s="845">
        <f>$L4</f>
        <v>1089294975.5681727</v>
      </c>
      <c r="GR4" s="616"/>
      <c r="GS4" s="605"/>
      <c r="GT4" s="15"/>
      <c r="GU4" s="628">
        <v>1</v>
      </c>
      <c r="GV4" s="637">
        <f t="shared" ref="GV4:GV27" si="68">FR4</f>
        <v>1</v>
      </c>
      <c r="GW4" s="402" t="s">
        <v>356</v>
      </c>
      <c r="GX4" s="635" t="s">
        <v>355</v>
      </c>
      <c r="GY4" s="290">
        <f t="shared" ref="GY4:GY27" si="69">GA4</f>
        <v>47520623.171267033</v>
      </c>
      <c r="GZ4" s="633">
        <f t="shared" ref="GZ4:GZ27" si="70">VLOOKUP(GV4,$GG$4:$GQ$27,$GZ$34,FALSE)</f>
        <v>1089294975.5681727</v>
      </c>
      <c r="HA4" s="649">
        <f>IF(GW4="Specialty Containers",$HA$31,ROUND(IF(GZ4&lt;&gt;0,GY4/GZ4*100,0),6))</f>
        <v>4.3625119999999997</v>
      </c>
      <c r="HB4" s="290">
        <f t="shared" ref="HB4:HB27" si="71">ROUND(HA4,10)*GZ4/100</f>
        <v>47520624.024558604</v>
      </c>
      <c r="HC4" s="656">
        <f t="shared" ref="HC4:HC27" si="72">HB4-GY4</f>
        <v>0.85329157114028931</v>
      </c>
      <c r="HD4" s="657"/>
      <c r="HE4" s="605"/>
      <c r="HF4" s="15"/>
      <c r="HG4" s="628">
        <v>1</v>
      </c>
      <c r="HH4" s="402" t="s">
        <v>355</v>
      </c>
      <c r="HI4" s="658">
        <f>SUMIF($GX$4:$GX$27,$HH4,GY$4:GY$27)</f>
        <v>133399755.34782717</v>
      </c>
      <c r="HJ4" s="659">
        <f>HI4/HI$6</f>
        <v>0.9771993485334548</v>
      </c>
      <c r="HK4" s="658">
        <f>SUMIF($GX$4:$GX$27,$HH4,HB$4:HB$27)</f>
        <v>133399758.0434431</v>
      </c>
      <c r="HL4" s="656">
        <f>SUMIF($GX$4:$GX$27,$HH4,HC$4:HC$27)</f>
        <v>2.6956159343772015</v>
      </c>
      <c r="HM4" s="657"/>
      <c r="HN4" s="605"/>
      <c r="HO4" s="15"/>
      <c r="HP4" s="636">
        <v>1</v>
      </c>
      <c r="HQ4" s="660">
        <f t="shared" ref="HQ4:HQ27" si="73">FR4</f>
        <v>1</v>
      </c>
      <c r="HR4" s="402" t="s">
        <v>356</v>
      </c>
      <c r="HS4" s="845">
        <f>$L4</f>
        <v>1089294975.5681727</v>
      </c>
      <c r="HT4" s="661">
        <f>HA4</f>
        <v>4.3625119999999997</v>
      </c>
      <c r="HU4" s="661">
        <v>3.3553109999999999</v>
      </c>
      <c r="HV4" s="630">
        <f>IF(HU4&lt;&gt;0,HT4/HU4-1,"")</f>
        <v>0.30018111584887364</v>
      </c>
      <c r="HW4" s="661">
        <f>HT4-HU4</f>
        <v>1.0072009999999998</v>
      </c>
      <c r="HX4" s="631">
        <v>10</v>
      </c>
      <c r="HY4" s="15"/>
      <c r="HZ4" s="605"/>
      <c r="IA4" s="15"/>
      <c r="IB4" s="662">
        <v>2130515699</v>
      </c>
      <c r="IC4" s="847">
        <f>L28</f>
        <v>2148854870.3884373</v>
      </c>
      <c r="ID4" s="663">
        <f>(IC4-IB4)/IB4</f>
        <v>8.6078555520830592E-3</v>
      </c>
      <c r="IE4" s="662">
        <v>1500000</v>
      </c>
      <c r="IF4" s="664">
        <f>HT28</f>
        <v>6.3527940941471783</v>
      </c>
      <c r="IG4" s="665">
        <f>IF4*IC4/100</f>
        <v>136512325.29783064</v>
      </c>
      <c r="IH4" s="666">
        <v>1.4999999999999999E-2</v>
      </c>
      <c r="II4" s="662">
        <v>321518206</v>
      </c>
      <c r="IJ4" s="663">
        <f>II4/IC4</f>
        <v>0.14962304361759007</v>
      </c>
      <c r="IK4" s="663">
        <f>SUM(HS8,HS15,HS17,HS23:HS24,HS27)/HS28</f>
        <v>1.7233426297112008E-2</v>
      </c>
      <c r="IL4" s="15"/>
      <c r="IM4" s="605"/>
      <c r="IN4" s="15"/>
      <c r="IO4" s="636">
        <v>1</v>
      </c>
      <c r="IP4" s="660">
        <v>1</v>
      </c>
      <c r="IQ4" s="402" t="s">
        <v>356</v>
      </c>
      <c r="IR4" s="667">
        <f>GY4</f>
        <v>47520623.171267033</v>
      </c>
      <c r="IS4" s="668">
        <f>GZ4</f>
        <v>1089294975.5681727</v>
      </c>
      <c r="IT4" s="669">
        <f>HA4</f>
        <v>4.3625119999999997</v>
      </c>
      <c r="IU4" s="633">
        <f>IS4*$IJ$4/(1-$IK$4)</f>
        <v>165841649.48525405</v>
      </c>
      <c r="IV4" s="633">
        <f>IS4-IU4</f>
        <v>923453326.08291864</v>
      </c>
      <c r="IW4" s="667">
        <f>IU4*$IH$4</f>
        <v>2487624.7422788106</v>
      </c>
      <c r="IX4" s="667">
        <f>IR4-IW4</f>
        <v>45032998.428988218</v>
      </c>
      <c r="IY4" s="670">
        <f>IX4/IS4*100</f>
        <v>4.1341417558177165</v>
      </c>
      <c r="IZ4" s="670">
        <f>IY4+1.5</f>
        <v>5.6341417558177165</v>
      </c>
      <c r="JA4" s="667">
        <f>(IY4*IV4+IZ4*IU4)/100</f>
        <v>47520623.171267033</v>
      </c>
      <c r="JB4" s="655">
        <f>IT4-IY4</f>
        <v>0.22837024418228324</v>
      </c>
      <c r="JC4" s="15"/>
      <c r="JD4" s="605"/>
      <c r="JE4" s="15"/>
      <c r="JF4" s="636">
        <v>1</v>
      </c>
      <c r="JG4" s="660">
        <f t="shared" ref="JG4:JG27" si="74">FR4</f>
        <v>1</v>
      </c>
      <c r="JH4" s="402" t="s">
        <v>356</v>
      </c>
      <c r="JI4" s="845">
        <f>$L4</f>
        <v>1089294975.5681727</v>
      </c>
      <c r="JJ4" s="661">
        <f>IY4</f>
        <v>4.1341417558177165</v>
      </c>
      <c r="JK4" s="661">
        <v>3.121</v>
      </c>
      <c r="JL4" s="630">
        <f>IF(JK4&lt;&gt;0,JJ4/JK4-1,"")</f>
        <v>0.32462087658369643</v>
      </c>
      <c r="JM4" s="661">
        <f>JJ4-JK4</f>
        <v>1.0131417558177165</v>
      </c>
      <c r="JN4" s="631">
        <v>10</v>
      </c>
      <c r="JO4" s="15"/>
      <c r="JP4" s="15"/>
      <c r="JQ4" s="605"/>
      <c r="JR4" s="15"/>
      <c r="JS4" s="845">
        <v>1079472720</v>
      </c>
      <c r="JT4" s="661">
        <v>4.1530633403542172</v>
      </c>
      <c r="JU4" s="850">
        <f>JS4-JI4</f>
        <v>-9822255.5681726933</v>
      </c>
      <c r="JV4" s="851">
        <f>JJ4-JT4</f>
        <v>-1.8921584536500724E-2</v>
      </c>
      <c r="JX4" s="1" t="s">
        <v>443</v>
      </c>
      <c r="KA4" s="852">
        <f>SUMPRODUCT(JU4:JU27,JT4:JT27)/100</f>
        <v>-1193742.1037086064</v>
      </c>
    </row>
    <row r="5" spans="1:287" x14ac:dyDescent="0.3">
      <c r="A5" s="247">
        <v>2</v>
      </c>
      <c r="B5" s="671" t="s">
        <v>56</v>
      </c>
      <c r="C5" s="844">
        <f>'ABDA 3 month Phase I'!LF27</f>
        <v>2376084.6699430491</v>
      </c>
      <c r="D5" s="672">
        <f t="shared" si="0"/>
        <v>1.7405642052899739E-2</v>
      </c>
      <c r="E5" s="673">
        <v>0.11057446003850119</v>
      </c>
      <c r="F5" s="15"/>
      <c r="G5" s="605"/>
      <c r="H5" s="15"/>
      <c r="I5" s="247">
        <f>+I4+1</f>
        <v>2</v>
      </c>
      <c r="J5" s="674">
        <f t="shared" si="1"/>
        <v>2</v>
      </c>
      <c r="K5" s="15" t="s">
        <v>361</v>
      </c>
      <c r="L5" s="842">
        <v>969618.11385313701</v>
      </c>
      <c r="M5" s="564">
        <f t="shared" si="2"/>
        <v>4.5122550024882053E-4</v>
      </c>
      <c r="N5" s="365">
        <v>114.49052914579005</v>
      </c>
      <c r="O5" s="365">
        <f t="shared" ref="O5:O27" si="75">IFERROR(L5/N5,0)</f>
        <v>8468.9809811119303</v>
      </c>
      <c r="P5" s="564">
        <f t="shared" si="3"/>
        <v>5.1215973597571228E-3</v>
      </c>
      <c r="Q5" s="231" t="s">
        <v>355</v>
      </c>
      <c r="R5" s="15"/>
      <c r="S5" s="605"/>
      <c r="T5" s="15"/>
      <c r="U5" s="593">
        <f>+U4+1</f>
        <v>2</v>
      </c>
      <c r="V5" s="675">
        <f t="shared" si="4"/>
        <v>2</v>
      </c>
      <c r="W5" s="15" t="s">
        <v>361</v>
      </c>
      <c r="X5" s="270">
        <f t="shared" ref="X5:X27" si="76">SUM(FT5:FX5)</f>
        <v>381049.82564525271</v>
      </c>
      <c r="Y5" s="564">
        <f t="shared" si="5"/>
        <v>3.6138504924189442E-3</v>
      </c>
      <c r="Z5" s="15"/>
      <c r="AA5" s="605"/>
      <c r="AB5" s="15"/>
      <c r="AC5" s="593">
        <f>+AC4+1</f>
        <v>2</v>
      </c>
      <c r="AD5" s="74">
        <v>2</v>
      </c>
      <c r="AE5" s="258" t="s">
        <v>361</v>
      </c>
      <c r="AF5" s="280">
        <v>28.35</v>
      </c>
      <c r="AG5" s="15"/>
      <c r="AH5" s="605"/>
      <c r="AI5" s="15"/>
      <c r="AJ5" s="593">
        <f t="shared" ref="AJ5:AJ7" si="77">+AJ4+1</f>
        <v>2</v>
      </c>
      <c r="AK5" s="676" t="s">
        <v>357</v>
      </c>
      <c r="AL5" s="677">
        <v>2000616.6825380074</v>
      </c>
      <c r="AM5" s="643"/>
      <c r="AN5" s="644"/>
      <c r="AO5" s="643"/>
      <c r="AP5" s="593">
        <f t="shared" ref="AP5:AP27" si="78">+AP4+1</f>
        <v>2</v>
      </c>
      <c r="AQ5" s="678">
        <f t="shared" si="6"/>
        <v>2</v>
      </c>
      <c r="AR5" s="15" t="s">
        <v>361</v>
      </c>
      <c r="AS5" s="15">
        <f t="shared" si="7"/>
        <v>28.35</v>
      </c>
      <c r="AT5" s="845">
        <f t="shared" ref="AT5:AT27" si="79">$L5</f>
        <v>969618.11385313701</v>
      </c>
      <c r="AU5" s="679">
        <f>AT5*AS5/3600</f>
        <v>7635.742646593455</v>
      </c>
      <c r="AV5" s="680">
        <f t="shared" si="8"/>
        <v>8189.2694450824674</v>
      </c>
      <c r="AW5" s="681">
        <f t="shared" si="9"/>
        <v>25.342950436158226</v>
      </c>
      <c r="AX5" s="270">
        <f>AV5*AW5</f>
        <v>207540.24965506996</v>
      </c>
      <c r="AY5" s="564">
        <f t="shared" ref="AY5:AY28" si="80">AX5/$AX$28</f>
        <v>4.0933725668494672E-3</v>
      </c>
      <c r="AZ5" s="682">
        <f t="shared" si="10"/>
        <v>21.404329000000001</v>
      </c>
      <c r="BA5" s="15"/>
      <c r="BB5" s="605"/>
      <c r="BC5" s="15"/>
      <c r="BD5" s="247">
        <v>2</v>
      </c>
      <c r="BE5" s="475" t="s">
        <v>327</v>
      </c>
      <c r="BF5" s="683">
        <v>0.5</v>
      </c>
      <c r="BG5" s="684">
        <f>BF5*$BG$6</f>
        <v>11674541.770339459</v>
      </c>
      <c r="BH5" s="15"/>
      <c r="BI5" s="605"/>
      <c r="BJ5" s="15"/>
      <c r="BK5" s="247">
        <f>+BK4+1</f>
        <v>2</v>
      </c>
      <c r="BL5" s="231">
        <f t="shared" si="11"/>
        <v>2</v>
      </c>
      <c r="BM5" s="15" t="s">
        <v>361</v>
      </c>
      <c r="BN5" s="564">
        <f t="shared" ref="BN5:BN27" si="81">VLOOKUP(BL5,$AQ$4:$AY$28,$BN$33,FALSE)</f>
        <v>4.0933725668494672E-3</v>
      </c>
      <c r="BO5" s="270">
        <f t="shared" ref="BO5:BO27" si="82">BN5*$BO$28</f>
        <v>47788.249013245753</v>
      </c>
      <c r="BP5" s="564">
        <f t="shared" ref="BP5:BP27" si="83">VLOOKUP(BL5,$J$4:$M$27,$BP$33,FALSE)</f>
        <v>4.5122550024882053E-4</v>
      </c>
      <c r="BQ5" s="270">
        <f t="shared" ref="BQ5:BQ27" si="84">BP5*$BQ$28</f>
        <v>5267.8509504971735</v>
      </c>
      <c r="BR5" s="685">
        <f t="shared" si="12"/>
        <v>53056.099963742927</v>
      </c>
      <c r="BS5" s="682">
        <f t="shared" si="13"/>
        <v>5.4718549999999997</v>
      </c>
      <c r="BT5" s="15"/>
      <c r="BU5" s="605"/>
      <c r="BV5" s="15"/>
      <c r="BW5" s="247">
        <f>+BW4+1</f>
        <v>2</v>
      </c>
      <c r="BX5" s="15" t="s">
        <v>358</v>
      </c>
      <c r="BY5" s="686">
        <v>0.15906062856130126</v>
      </c>
      <c r="BZ5" s="687">
        <f>BY5*$BZ$9</f>
        <v>3575105.4296685238</v>
      </c>
      <c r="CA5" s="688">
        <v>1</v>
      </c>
      <c r="CB5" s="688"/>
      <c r="CC5" s="687">
        <f>CA5*$BZ5</f>
        <v>3575105.4296685238</v>
      </c>
      <c r="CD5" s="687">
        <f t="shared" si="14"/>
        <v>0</v>
      </c>
      <c r="CE5" s="15"/>
      <c r="CF5" s="605"/>
      <c r="CG5" s="15"/>
      <c r="CH5" s="247">
        <f>+CH4+1</f>
        <v>2</v>
      </c>
      <c r="CI5" s="74">
        <f t="shared" si="15"/>
        <v>2</v>
      </c>
      <c r="CJ5" s="15" t="s">
        <v>361</v>
      </c>
      <c r="CK5" s="254">
        <f t="shared" si="16"/>
        <v>4.5122550024882053E-4</v>
      </c>
      <c r="CL5" s="256">
        <f t="shared" si="17"/>
        <v>2408.2618500116164</v>
      </c>
      <c r="CM5" s="254">
        <f t="shared" si="18"/>
        <v>5.1215973597571228E-3</v>
      </c>
      <c r="CN5" s="256">
        <f t="shared" si="19"/>
        <v>87780.138677041803</v>
      </c>
      <c r="CO5" s="256">
        <f t="shared" si="20"/>
        <v>90188.400527053425</v>
      </c>
      <c r="CP5" s="254">
        <f t="shared" si="21"/>
        <v>4.0125875890886847E-3</v>
      </c>
      <c r="CQ5" s="252">
        <f t="shared" si="22"/>
        <v>9.3014349999999997</v>
      </c>
      <c r="CR5" s="15"/>
      <c r="CS5" s="605"/>
      <c r="CT5" s="15"/>
      <c r="CU5" s="247">
        <f>+CU4+1</f>
        <v>2</v>
      </c>
      <c r="CV5" s="24" t="s">
        <v>48</v>
      </c>
      <c r="CW5" s="254">
        <v>1</v>
      </c>
      <c r="CX5" s="254">
        <v>0</v>
      </c>
      <c r="CY5" s="387">
        <v>0</v>
      </c>
      <c r="CZ5" s="256">
        <f t="shared" si="23"/>
        <v>57764.753845531115</v>
      </c>
      <c r="DA5" s="256">
        <f t="shared" si="23"/>
        <v>0</v>
      </c>
      <c r="DB5" s="256">
        <f t="shared" si="23"/>
        <v>0</v>
      </c>
      <c r="DC5" s="844">
        <f t="shared" ref="DC5:DC6" si="85">DC13*$DC$7</f>
        <v>57764.753845531115</v>
      </c>
      <c r="DD5" s="15"/>
      <c r="DE5" s="605"/>
      <c r="DF5" s="15"/>
      <c r="DG5" s="593">
        <f>+DG4+1</f>
        <v>2</v>
      </c>
      <c r="DH5" s="689">
        <f t="shared" si="24"/>
        <v>2</v>
      </c>
      <c r="DI5" s="15" t="s">
        <v>361</v>
      </c>
      <c r="DJ5" s="254">
        <f>VLOOKUP(DH5,$CI$4:$CP$27,$DJ$33,FALSE)</f>
        <v>4.0125875890886847E-3</v>
      </c>
      <c r="DK5" s="256">
        <f t="shared" ref="DK5:DK27" si="86">DJ5*$DK$28</f>
        <v>231.78613436734102</v>
      </c>
      <c r="DL5" s="254">
        <f t="shared" si="26"/>
        <v>5.1215973597571228E-3</v>
      </c>
      <c r="DM5" s="256">
        <f t="shared" si="27"/>
        <v>10163.975772312051</v>
      </c>
      <c r="DN5" s="254">
        <f t="shared" si="28"/>
        <v>4.5122550024882053E-4</v>
      </c>
      <c r="DO5" s="256">
        <f t="shared" si="29"/>
        <v>1480.8530617626054</v>
      </c>
      <c r="DP5" s="256">
        <f t="shared" ref="DP5:DP27" si="87">DK5+DM5+DO5</f>
        <v>11876.614968441998</v>
      </c>
      <c r="DQ5" s="254">
        <f t="shared" si="30"/>
        <v>2.2307087569640553E-3</v>
      </c>
      <c r="DR5" s="252">
        <f t="shared" si="31"/>
        <v>1.2248760000000001</v>
      </c>
      <c r="DS5" s="15"/>
      <c r="DT5" s="605"/>
      <c r="DU5" s="15"/>
      <c r="DV5" s="593">
        <f>+DV4+1</f>
        <v>2</v>
      </c>
      <c r="DW5" s="689">
        <f t="shared" si="32"/>
        <v>2</v>
      </c>
      <c r="DX5" s="15" t="s">
        <v>361</v>
      </c>
      <c r="DY5" s="254">
        <f t="shared" si="33"/>
        <v>5.1215973597571228E-3</v>
      </c>
      <c r="DZ5" s="256">
        <f t="shared" si="34"/>
        <v>18388.460530944394</v>
      </c>
      <c r="EA5" s="252">
        <f t="shared" si="35"/>
        <v>1.8964639999999999</v>
      </c>
      <c r="EB5" s="15"/>
      <c r="EC5" s="605"/>
      <c r="ED5" s="15"/>
      <c r="EE5" s="247">
        <v>2</v>
      </c>
      <c r="EF5" s="15" t="s">
        <v>48</v>
      </c>
      <c r="EG5" s="256">
        <v>1022862.4675000001</v>
      </c>
      <c r="EH5" s="672">
        <f>EG5/$EG$7</f>
        <v>0.10407994807459543</v>
      </c>
      <c r="EI5" s="256">
        <f>EH5*$EI$7</f>
        <v>1169784.4609367216</v>
      </c>
      <c r="EJ5" s="15"/>
      <c r="EK5" s="605"/>
      <c r="EL5" s="15"/>
      <c r="EM5" s="593">
        <f>+EM4+1</f>
        <v>2</v>
      </c>
      <c r="EN5" s="689">
        <f t="shared" si="36"/>
        <v>2</v>
      </c>
      <c r="EO5" s="15" t="s">
        <v>361</v>
      </c>
      <c r="EP5" s="254">
        <f t="shared" si="37"/>
        <v>3.6138504924189442E-3</v>
      </c>
      <c r="EQ5" s="256">
        <f t="shared" si="38"/>
        <v>25641.778449918449</v>
      </c>
      <c r="ER5" s="254">
        <f t="shared" si="39"/>
        <v>4.0125875890886847E-3</v>
      </c>
      <c r="ES5" s="256">
        <f t="shared" si="40"/>
        <v>4693.8626098634868</v>
      </c>
      <c r="ET5" s="254">
        <f t="shared" si="41"/>
        <v>4.5122550024882053E-4</v>
      </c>
      <c r="EU5" s="256">
        <f t="shared" si="42"/>
        <v>1341.9831889347129</v>
      </c>
      <c r="EV5" s="256">
        <f t="shared" si="43"/>
        <v>31677.624248716646</v>
      </c>
      <c r="EW5" s="254">
        <f t="shared" si="44"/>
        <v>2.818472630669797E-3</v>
      </c>
      <c r="EX5" s="252">
        <f t="shared" si="45"/>
        <v>3.2670210000000002</v>
      </c>
      <c r="EY5" s="15"/>
      <c r="EZ5" s="605"/>
      <c r="FA5" s="15"/>
      <c r="FB5" s="366">
        <v>2</v>
      </c>
      <c r="FC5" s="690" t="s">
        <v>359</v>
      </c>
      <c r="FD5" s="368">
        <f>C12</f>
        <v>-582404.61959144333</v>
      </c>
      <c r="FE5" s="15"/>
      <c r="FF5" s="605"/>
      <c r="FG5" s="15"/>
      <c r="FH5" s="593">
        <f>+FH4+1</f>
        <v>2</v>
      </c>
      <c r="FI5" s="675">
        <f t="shared" si="46"/>
        <v>2</v>
      </c>
      <c r="FJ5" s="15" t="s">
        <v>361</v>
      </c>
      <c r="FK5" s="254">
        <f t="shared" si="47"/>
        <v>3.6138504924189442E-3</v>
      </c>
      <c r="FL5" s="256">
        <f t="shared" si="48"/>
        <v>71668.203633738638</v>
      </c>
      <c r="FM5" s="252">
        <f t="shared" si="49"/>
        <v>7.3913849999999996</v>
      </c>
      <c r="FN5" s="15"/>
      <c r="FO5" s="605"/>
      <c r="FP5" s="15"/>
      <c r="FQ5" s="247">
        <f t="shared" ref="FQ5:FQ13" si="88">+FQ4+1</f>
        <v>2</v>
      </c>
      <c r="FR5" s="675">
        <v>2</v>
      </c>
      <c r="FS5" s="15" t="s">
        <v>361</v>
      </c>
      <c r="FT5" s="256">
        <f t="shared" si="50"/>
        <v>207540.24965506996</v>
      </c>
      <c r="FU5" s="256">
        <f t="shared" si="51"/>
        <v>53056.099963742927</v>
      </c>
      <c r="FV5" s="256">
        <f t="shared" si="52"/>
        <v>90188.400527053425</v>
      </c>
      <c r="FW5" s="256">
        <f t="shared" si="53"/>
        <v>11876.614968441998</v>
      </c>
      <c r="FX5" s="256">
        <f t="shared" si="54"/>
        <v>18388.460530944394</v>
      </c>
      <c r="FY5" s="256">
        <f t="shared" si="55"/>
        <v>31677.624248716646</v>
      </c>
      <c r="FZ5" s="256">
        <f t="shared" si="56"/>
        <v>71668.203633738638</v>
      </c>
      <c r="GA5" s="256">
        <f t="shared" si="57"/>
        <v>484395.65352770797</v>
      </c>
      <c r="GB5" s="325">
        <f t="shared" si="58"/>
        <v>49.957363999999998</v>
      </c>
      <c r="GC5" s="15"/>
      <c r="GD5" s="605"/>
      <c r="GE5" s="15"/>
      <c r="GF5" s="593">
        <f t="shared" ref="GF5:GF27" si="89">+GF4+1</f>
        <v>2</v>
      </c>
      <c r="GG5" s="675">
        <f t="shared" si="59"/>
        <v>2</v>
      </c>
      <c r="GH5" s="15" t="s">
        <v>361</v>
      </c>
      <c r="GI5" s="252">
        <f t="shared" si="60"/>
        <v>21.404329000000001</v>
      </c>
      <c r="GJ5" s="252">
        <f t="shared" si="61"/>
        <v>5.4718549999999997</v>
      </c>
      <c r="GK5" s="252">
        <f t="shared" si="62"/>
        <v>9.3014349999999997</v>
      </c>
      <c r="GL5" s="252">
        <f t="shared" si="63"/>
        <v>1.2248760000000001</v>
      </c>
      <c r="GM5" s="252">
        <f t="shared" si="64"/>
        <v>1.8964639999999999</v>
      </c>
      <c r="GN5" s="252">
        <f t="shared" si="65"/>
        <v>3.2670210000000002</v>
      </c>
      <c r="GO5" s="252">
        <f t="shared" si="66"/>
        <v>7.3913849999999996</v>
      </c>
      <c r="GP5" s="252">
        <f t="shared" si="67"/>
        <v>49.957363999999998</v>
      </c>
      <c r="GQ5" s="845">
        <f t="shared" ref="GQ5:GQ27" si="90">$L5</f>
        <v>969618.11385313701</v>
      </c>
      <c r="GR5" s="616"/>
      <c r="GS5" s="605"/>
      <c r="GT5" s="15"/>
      <c r="GU5" s="247">
        <f t="shared" ref="GU5:GU27" si="91">+GU4+1</f>
        <v>2</v>
      </c>
      <c r="GV5" s="675">
        <f t="shared" si="68"/>
        <v>2</v>
      </c>
      <c r="GW5" s="15" t="s">
        <v>361</v>
      </c>
      <c r="GX5" s="231" t="s">
        <v>355</v>
      </c>
      <c r="GY5" s="270">
        <f t="shared" si="69"/>
        <v>484395.65352770797</v>
      </c>
      <c r="GZ5" s="365">
        <f t="shared" si="70"/>
        <v>969618.11385313701</v>
      </c>
      <c r="HA5" s="252">
        <f t="shared" ref="HA5:HA27" si="92">IF(GW5="Specialty Containers",$HA$31,ROUND(IF(GZ5&lt;&gt;0,GY5/GZ5*100,0),6))</f>
        <v>49.957363999999998</v>
      </c>
      <c r="HB5" s="256">
        <f t="shared" si="71"/>
        <v>484395.6505475461</v>
      </c>
      <c r="HC5" s="657">
        <f t="shared" si="72"/>
        <v>-2.9801618657074869E-3</v>
      </c>
      <c r="HD5" s="657"/>
      <c r="HE5" s="605"/>
      <c r="HF5" s="15"/>
      <c r="HG5" s="366">
        <v>2</v>
      </c>
      <c r="HH5" s="475" t="s">
        <v>360</v>
      </c>
      <c r="HI5" s="691">
        <f>SUMIF($GX$4:$GX$27,$HH5,GY$4:GY$27)</f>
        <v>3112569.9500034736</v>
      </c>
      <c r="HJ5" s="692">
        <f>HI5/HI$6</f>
        <v>2.2800651466545169E-2</v>
      </c>
      <c r="HK5" s="691">
        <f>SUMIF($GX$4:$GX$27,$HH5,HB$4:HB$27)</f>
        <v>3112569.875493296</v>
      </c>
      <c r="HL5" s="693">
        <f>SUMIF($GX$4:$GX$27,$HH5,HC$4:HC$27)</f>
        <v>-7.4510177364572883E-2</v>
      </c>
      <c r="HM5" s="657"/>
      <c r="HN5" s="605"/>
      <c r="HO5" s="15"/>
      <c r="HP5" s="593">
        <f>+HP4+1</f>
        <v>2</v>
      </c>
      <c r="HQ5" s="694">
        <f t="shared" si="73"/>
        <v>2</v>
      </c>
      <c r="HR5" s="15" t="s">
        <v>361</v>
      </c>
      <c r="HS5" s="845">
        <f t="shared" ref="HS5:HS27" si="93">$L5</f>
        <v>969618.11385313701</v>
      </c>
      <c r="HT5" s="695">
        <f t="shared" ref="HT5:HT27" si="94">HA5</f>
        <v>49.957363999999998</v>
      </c>
      <c r="HU5" s="695">
        <v>40.338498000000001</v>
      </c>
      <c r="HV5" s="672">
        <f t="shared" ref="HV5:HV27" si="95">IF(HU5&lt;&gt;0,HT5/HU5-1,"")</f>
        <v>0.23845374708795553</v>
      </c>
      <c r="HW5" s="695">
        <f t="shared" ref="HW5:HW28" si="96">HT5-HU5</f>
        <v>9.618865999999997</v>
      </c>
      <c r="HX5" s="673">
        <v>25</v>
      </c>
      <c r="HY5" s="15"/>
      <c r="HZ5" s="60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605"/>
      <c r="IN5" s="15"/>
      <c r="IO5" s="593">
        <v>2</v>
      </c>
      <c r="IP5" s="694">
        <v>2</v>
      </c>
      <c r="IQ5" s="15" t="s">
        <v>361</v>
      </c>
      <c r="IR5" s="696">
        <f t="shared" ref="IR5:IT27" si="97">GY5</f>
        <v>484395.65352770797</v>
      </c>
      <c r="IS5" s="697">
        <f t="shared" si="97"/>
        <v>969618.11385313701</v>
      </c>
      <c r="IT5" s="698">
        <f t="shared" si="97"/>
        <v>49.957363999999998</v>
      </c>
      <c r="IU5" s="365">
        <f t="shared" ref="IU5:IU26" si="98">IS5*$IJ$4/(1-$IK$4)</f>
        <v>147621.23297990128</v>
      </c>
      <c r="IV5" s="365">
        <f t="shared" ref="IV5:IV27" si="99">IS5-IU5</f>
        <v>821996.88087323576</v>
      </c>
      <c r="IW5" s="696">
        <f t="shared" ref="IW5:IW27" si="100">IU5*$IH$4</f>
        <v>2214.3184946985193</v>
      </c>
      <c r="IX5" s="696">
        <f t="shared" ref="IX5:IX27" si="101">IR5-IW5</f>
        <v>482181.33503300947</v>
      </c>
      <c r="IY5" s="556">
        <f t="shared" ref="IY5:IY25" si="102">IX5/IS5*100</f>
        <v>49.728994141506206</v>
      </c>
      <c r="IZ5" s="699">
        <f t="shared" ref="IZ5:IZ26" si="103">IY5+1.5</f>
        <v>51.228994141506206</v>
      </c>
      <c r="JA5" s="696">
        <f t="shared" ref="JA5:JA27" si="104">(IY5*IV5+IZ5*IU5)/100</f>
        <v>484395.65352770803</v>
      </c>
      <c r="JB5" s="700">
        <f t="shared" ref="JB5:JB27" si="105">IT5-IY5</f>
        <v>0.22836985849379232</v>
      </c>
      <c r="JC5" s="15"/>
      <c r="JD5" s="605"/>
      <c r="JE5" s="15"/>
      <c r="JF5" s="593">
        <f>+JF4+1</f>
        <v>2</v>
      </c>
      <c r="JG5" s="694">
        <f t="shared" si="74"/>
        <v>2</v>
      </c>
      <c r="JH5" s="15" t="s">
        <v>361</v>
      </c>
      <c r="JI5" s="845">
        <f t="shared" ref="JI5:JI27" si="106">$L5</f>
        <v>969618.11385313701</v>
      </c>
      <c r="JJ5" s="695">
        <f t="shared" ref="JJ5:JJ27" si="107">IY5</f>
        <v>49.728994141506206</v>
      </c>
      <c r="JK5" s="695">
        <v>40.103999999999999</v>
      </c>
      <c r="JL5" s="672">
        <f t="shared" ref="JL5" si="108">IF(JK5&lt;&gt;0,JJ5/JK5-1,"")</f>
        <v>0.24000085132421223</v>
      </c>
      <c r="JM5" s="695">
        <f t="shared" ref="JM5:JM28" si="109">JJ5-JK5</f>
        <v>9.6249941415062068</v>
      </c>
      <c r="JN5" s="673">
        <v>25</v>
      </c>
      <c r="JO5" s="15"/>
      <c r="JP5" s="15"/>
      <c r="JQ5" s="605"/>
      <c r="JR5" s="15"/>
      <c r="JS5" s="845">
        <v>930949</v>
      </c>
      <c r="JT5" s="695">
        <v>49.932546078249118</v>
      </c>
      <c r="JU5" s="850">
        <f t="shared" ref="JU5:JU27" si="110">JS5-JI5</f>
        <v>-38669.113853137009</v>
      </c>
      <c r="JV5" s="851">
        <f t="shared" ref="JV5:JV27" si="111">JJ5-JT5</f>
        <v>-0.20355193674291172</v>
      </c>
      <c r="JX5" s="1" t="s">
        <v>444</v>
      </c>
      <c r="KA5" s="852">
        <f>SUMPRODUCT(JS4:JS27,JV4:JV27)/100</f>
        <v>-572621.93151402986</v>
      </c>
    </row>
    <row r="6" spans="1:287" ht="17.25" thickBot="1" x14ac:dyDescent="0.35">
      <c r="A6" s="628">
        <v>3</v>
      </c>
      <c r="B6" s="629" t="s">
        <v>47</v>
      </c>
      <c r="C6" s="844">
        <f>'ABDA 3 month Phase I'!LH27</f>
        <v>23349083.540678918</v>
      </c>
      <c r="D6" s="630">
        <f t="shared" si="0"/>
        <v>0.17104011296956478</v>
      </c>
      <c r="E6" s="631">
        <v>1.0697473708334411</v>
      </c>
      <c r="F6" s="15"/>
      <c r="G6" s="605"/>
      <c r="H6" s="15"/>
      <c r="I6" s="628">
        <f t="shared" ref="I6:I21" si="112">+I5+1</f>
        <v>3</v>
      </c>
      <c r="J6" s="632">
        <f t="shared" si="1"/>
        <v>3</v>
      </c>
      <c r="K6" s="402" t="s">
        <v>365</v>
      </c>
      <c r="L6" s="842">
        <v>2609976.869428019</v>
      </c>
      <c r="M6" s="634">
        <f t="shared" si="2"/>
        <v>1.2145896427878478E-3</v>
      </c>
      <c r="N6" s="633">
        <v>871.93940506793979</v>
      </c>
      <c r="O6" s="633">
        <f t="shared" si="75"/>
        <v>2993.300743444041</v>
      </c>
      <c r="P6" s="634">
        <f t="shared" si="3"/>
        <v>1.8101919485677279E-3</v>
      </c>
      <c r="Q6" s="635" t="s">
        <v>355</v>
      </c>
      <c r="R6" s="15"/>
      <c r="S6" s="605"/>
      <c r="T6" s="15"/>
      <c r="U6" s="636">
        <f t="shared" ref="U6:U27" si="113">+U5+1</f>
        <v>3</v>
      </c>
      <c r="V6" s="637">
        <f t="shared" si="4"/>
        <v>3</v>
      </c>
      <c r="W6" s="402" t="s">
        <v>365</v>
      </c>
      <c r="X6" s="290">
        <f t="shared" si="76"/>
        <v>218348.64112064595</v>
      </c>
      <c r="Y6" s="634">
        <f t="shared" si="5"/>
        <v>2.0708035829610002E-3</v>
      </c>
      <c r="Z6" s="15"/>
      <c r="AA6" s="605"/>
      <c r="AB6" s="15"/>
      <c r="AC6" s="636">
        <f t="shared" ref="AC6:AC27" si="114">+AC5+1</f>
        <v>3</v>
      </c>
      <c r="AD6" s="638">
        <v>3</v>
      </c>
      <c r="AE6" s="639" t="s">
        <v>365</v>
      </c>
      <c r="AF6" s="640">
        <v>6.29</v>
      </c>
      <c r="AG6" s="15"/>
      <c r="AH6" s="605"/>
      <c r="AI6" s="15"/>
      <c r="AJ6" s="636">
        <f t="shared" si="77"/>
        <v>3</v>
      </c>
      <c r="AK6" s="701" t="s">
        <v>362</v>
      </c>
      <c r="AL6" s="702">
        <f>AL4/AL5</f>
        <v>25.342950436158226</v>
      </c>
      <c r="AM6" s="703"/>
      <c r="AN6" s="704"/>
      <c r="AO6" s="703"/>
      <c r="AP6" s="636">
        <f t="shared" si="78"/>
        <v>3</v>
      </c>
      <c r="AQ6" s="645">
        <f t="shared" si="6"/>
        <v>3</v>
      </c>
      <c r="AR6" s="402" t="s">
        <v>365</v>
      </c>
      <c r="AS6" s="402">
        <f t="shared" si="7"/>
        <v>6.29</v>
      </c>
      <c r="AT6" s="845">
        <f t="shared" si="79"/>
        <v>2609976.869428019</v>
      </c>
      <c r="AU6" s="646">
        <f t="shared" ref="AU6:AU27" si="115">AT6*AS6/3600</f>
        <v>4560.209585750622</v>
      </c>
      <c r="AV6" s="647">
        <f t="shared" si="8"/>
        <v>4890.786234187769</v>
      </c>
      <c r="AW6" s="648">
        <f t="shared" si="9"/>
        <v>25.342950436158226</v>
      </c>
      <c r="AX6" s="290">
        <f>AV6*AW6</f>
        <v>123946.95312686557</v>
      </c>
      <c r="AY6" s="634">
        <f t="shared" si="80"/>
        <v>2.4446393338994139E-3</v>
      </c>
      <c r="AZ6" s="649">
        <f t="shared" si="10"/>
        <v>4.7489670000000004</v>
      </c>
      <c r="BA6" s="15"/>
      <c r="BB6" s="605"/>
      <c r="BC6" s="15"/>
      <c r="BD6" s="705">
        <v>3</v>
      </c>
      <c r="BE6" s="706" t="s">
        <v>70</v>
      </c>
      <c r="BF6" s="707">
        <f>SUM(BF4:BF5)</f>
        <v>1</v>
      </c>
      <c r="BG6" s="708">
        <f>C6</f>
        <v>23349083.540678918</v>
      </c>
      <c r="BH6" s="15"/>
      <c r="BI6" s="605"/>
      <c r="BJ6" s="15"/>
      <c r="BK6" s="628">
        <f t="shared" ref="BK6:BK27" si="116">+BK5+1</f>
        <v>3</v>
      </c>
      <c r="BL6" s="635">
        <f t="shared" si="11"/>
        <v>3</v>
      </c>
      <c r="BM6" s="402" t="s">
        <v>365</v>
      </c>
      <c r="BN6" s="634">
        <f t="shared" si="81"/>
        <v>2.4446393338994139E-3</v>
      </c>
      <c r="BO6" s="290">
        <f t="shared" si="82"/>
        <v>28540.044017023542</v>
      </c>
      <c r="BP6" s="634">
        <f t="shared" si="83"/>
        <v>1.2145896427878478E-3</v>
      </c>
      <c r="BQ6" s="290">
        <f t="shared" si="84"/>
        <v>14179.777518548412</v>
      </c>
      <c r="BR6" s="650">
        <f t="shared" si="12"/>
        <v>42719.821535571951</v>
      </c>
      <c r="BS6" s="649">
        <f t="shared" si="13"/>
        <v>1.636789</v>
      </c>
      <c r="BT6" s="15"/>
      <c r="BU6" s="605"/>
      <c r="BV6" s="15"/>
      <c r="BW6" s="628">
        <f>+BW5+1</f>
        <v>3</v>
      </c>
      <c r="BX6" s="402" t="s">
        <v>363</v>
      </c>
      <c r="BY6" s="630">
        <v>0.11870973376903964</v>
      </c>
      <c r="BZ6" s="651">
        <f>BY6*$BZ$9</f>
        <v>2668163.8164697476</v>
      </c>
      <c r="CA6" s="631"/>
      <c r="CB6" s="631">
        <v>1</v>
      </c>
      <c r="CC6" s="651">
        <f t="shared" si="14"/>
        <v>0</v>
      </c>
      <c r="CD6" s="651">
        <f t="shared" si="14"/>
        <v>2668163.8164697476</v>
      </c>
      <c r="CE6" s="15"/>
      <c r="CF6" s="605"/>
      <c r="CG6" s="15"/>
      <c r="CH6" s="628">
        <f t="shared" ref="CH6:CH27" si="117">+CH5+1</f>
        <v>3</v>
      </c>
      <c r="CI6" s="638">
        <f t="shared" si="15"/>
        <v>3</v>
      </c>
      <c r="CJ6" s="402" t="s">
        <v>365</v>
      </c>
      <c r="CK6" s="634">
        <f t="shared" si="16"/>
        <v>1.2145896427878478E-3</v>
      </c>
      <c r="CL6" s="290">
        <f t="shared" si="17"/>
        <v>6482.4569944124214</v>
      </c>
      <c r="CM6" s="634">
        <f t="shared" si="18"/>
        <v>1.8101919485677279E-3</v>
      </c>
      <c r="CN6" s="290">
        <f t="shared" si="19"/>
        <v>31025.262064895123</v>
      </c>
      <c r="CO6" s="290">
        <f t="shared" si="20"/>
        <v>37507.719059307543</v>
      </c>
      <c r="CP6" s="634">
        <f t="shared" si="21"/>
        <v>1.6687623587165938E-3</v>
      </c>
      <c r="CQ6" s="649">
        <f t="shared" si="22"/>
        <v>1.43709</v>
      </c>
      <c r="CR6" s="15"/>
      <c r="CS6" s="605"/>
      <c r="CT6" s="15"/>
      <c r="CU6" s="709">
        <v>3</v>
      </c>
      <c r="CV6" s="710" t="s">
        <v>353</v>
      </c>
      <c r="CW6" s="711">
        <v>0</v>
      </c>
      <c r="CX6" s="711">
        <v>0</v>
      </c>
      <c r="CY6" s="712">
        <v>1</v>
      </c>
      <c r="CZ6" s="713">
        <f t="shared" si="23"/>
        <v>0</v>
      </c>
      <c r="DA6" s="713">
        <f t="shared" si="23"/>
        <v>0</v>
      </c>
      <c r="DB6" s="713">
        <f t="shared" si="23"/>
        <v>1297314.6414739373</v>
      </c>
      <c r="DC6" s="844">
        <f t="shared" si="85"/>
        <v>1297314.6414739373</v>
      </c>
      <c r="DD6" s="15"/>
      <c r="DE6" s="605"/>
      <c r="DF6" s="15"/>
      <c r="DG6" s="636">
        <f t="shared" ref="DG6:DG27" si="118">+DG5+1</f>
        <v>3</v>
      </c>
      <c r="DH6" s="654">
        <f t="shared" si="24"/>
        <v>3</v>
      </c>
      <c r="DI6" s="402" t="s">
        <v>365</v>
      </c>
      <c r="DJ6" s="634">
        <f t="shared" si="25"/>
        <v>1.6687623587165938E-3</v>
      </c>
      <c r="DK6" s="290">
        <f t="shared" si="86"/>
        <v>96.395646877951933</v>
      </c>
      <c r="DL6" s="634">
        <f t="shared" si="26"/>
        <v>1.8101919485677279E-3</v>
      </c>
      <c r="DM6" s="290">
        <f t="shared" si="27"/>
        <v>3592.3845269533717</v>
      </c>
      <c r="DN6" s="634">
        <f t="shared" si="28"/>
        <v>1.2145896427878478E-3</v>
      </c>
      <c r="DO6" s="290">
        <f t="shared" si="29"/>
        <v>3986.0973954612732</v>
      </c>
      <c r="DP6" s="290">
        <f t="shared" si="87"/>
        <v>7674.8775692925974</v>
      </c>
      <c r="DQ6" s="634">
        <f t="shared" si="30"/>
        <v>1.4415232495066644E-3</v>
      </c>
      <c r="DR6" s="649">
        <f t="shared" si="31"/>
        <v>0.29405900000000001</v>
      </c>
      <c r="DS6" s="15"/>
      <c r="DT6" s="605"/>
      <c r="DU6" s="15"/>
      <c r="DV6" s="636">
        <f t="shared" ref="DV6:DV27" si="119">+DV5+1</f>
        <v>3</v>
      </c>
      <c r="DW6" s="654">
        <f t="shared" si="32"/>
        <v>3</v>
      </c>
      <c r="DX6" s="402" t="s">
        <v>365</v>
      </c>
      <c r="DY6" s="634">
        <f t="shared" si="33"/>
        <v>1.8101919485677279E-3</v>
      </c>
      <c r="DZ6" s="290">
        <f t="shared" si="34"/>
        <v>6499.2698296082981</v>
      </c>
      <c r="EA6" s="649">
        <f t="shared" si="35"/>
        <v>0.24901599999999999</v>
      </c>
      <c r="EB6" s="15"/>
      <c r="EC6" s="605"/>
      <c r="ED6" s="15"/>
      <c r="EE6" s="709">
        <v>3</v>
      </c>
      <c r="EF6" s="714" t="s">
        <v>170</v>
      </c>
      <c r="EG6" s="713">
        <v>2600547.7674500002</v>
      </c>
      <c r="EH6" s="715">
        <f>EG6/$EG$7</f>
        <v>0.264615121975527</v>
      </c>
      <c r="EI6" s="713">
        <f>EH6*$EI$7</f>
        <v>2974085.4366490799</v>
      </c>
      <c r="EJ6" s="15"/>
      <c r="EK6" s="605"/>
      <c r="EL6" s="15"/>
      <c r="EM6" s="636">
        <f t="shared" ref="EM6:EM27" si="120">+EM5+1</f>
        <v>3</v>
      </c>
      <c r="EN6" s="654">
        <f t="shared" si="36"/>
        <v>3</v>
      </c>
      <c r="EO6" s="402" t="s">
        <v>365</v>
      </c>
      <c r="EP6" s="634">
        <f t="shared" si="37"/>
        <v>2.0708035829610002E-3</v>
      </c>
      <c r="EQ6" s="290">
        <f t="shared" si="38"/>
        <v>14693.216224349451</v>
      </c>
      <c r="ER6" s="634">
        <f t="shared" si="39"/>
        <v>1.6687623587165938E-3</v>
      </c>
      <c r="ES6" s="290">
        <f t="shared" si="40"/>
        <v>1952.0922762227829</v>
      </c>
      <c r="ET6" s="634">
        <f t="shared" si="41"/>
        <v>1.2145896427878478E-3</v>
      </c>
      <c r="EU6" s="290">
        <f t="shared" si="42"/>
        <v>3612.2933681201462</v>
      </c>
      <c r="EV6" s="290">
        <f t="shared" si="43"/>
        <v>20257.601868692382</v>
      </c>
      <c r="EW6" s="634">
        <f t="shared" si="44"/>
        <v>1.8023919970017298E-3</v>
      </c>
      <c r="EX6" s="649">
        <f t="shared" si="45"/>
        <v>0.77615999999999996</v>
      </c>
      <c r="EY6" s="15"/>
      <c r="EZ6" s="605"/>
      <c r="FA6" s="15"/>
      <c r="FB6" s="716">
        <v>3</v>
      </c>
      <c r="FC6" s="717" t="s">
        <v>364</v>
      </c>
      <c r="FD6" s="718">
        <f>SUM(FD4:FD5)</f>
        <v>19831535.306754559</v>
      </c>
      <c r="FE6" s="15"/>
      <c r="FF6" s="605"/>
      <c r="FG6" s="15"/>
      <c r="FH6" s="636">
        <f t="shared" ref="FH6:FH27" si="121">+FH5+1</f>
        <v>3</v>
      </c>
      <c r="FI6" s="637">
        <f t="shared" si="46"/>
        <v>3</v>
      </c>
      <c r="FJ6" s="402" t="s">
        <v>365</v>
      </c>
      <c r="FK6" s="634">
        <f t="shared" si="47"/>
        <v>2.0708035829610002E-3</v>
      </c>
      <c r="FL6" s="290">
        <f t="shared" si="48"/>
        <v>41067.214368844921</v>
      </c>
      <c r="FM6" s="649">
        <f t="shared" si="49"/>
        <v>1.5734699999999999</v>
      </c>
      <c r="FN6" s="15"/>
      <c r="FO6" s="605"/>
      <c r="FP6" s="15"/>
      <c r="FQ6" s="628">
        <v>3</v>
      </c>
      <c r="FR6" s="637">
        <v>3</v>
      </c>
      <c r="FS6" s="402" t="s">
        <v>365</v>
      </c>
      <c r="FT6" s="290">
        <f t="shared" si="50"/>
        <v>123946.95312686557</v>
      </c>
      <c r="FU6" s="290">
        <f t="shared" si="51"/>
        <v>42719.821535571951</v>
      </c>
      <c r="FV6" s="290">
        <f t="shared" si="52"/>
        <v>37507.719059307543</v>
      </c>
      <c r="FW6" s="290">
        <f t="shared" si="53"/>
        <v>7674.8775692925974</v>
      </c>
      <c r="FX6" s="290">
        <f t="shared" si="54"/>
        <v>6499.2698296082981</v>
      </c>
      <c r="FY6" s="290">
        <f t="shared" si="55"/>
        <v>20257.601868692382</v>
      </c>
      <c r="FZ6" s="290">
        <f t="shared" si="56"/>
        <v>41067.214368844921</v>
      </c>
      <c r="GA6" s="290">
        <f t="shared" si="57"/>
        <v>279673.45735818322</v>
      </c>
      <c r="GB6" s="655">
        <f t="shared" si="58"/>
        <v>10.715553</v>
      </c>
      <c r="GC6" s="15"/>
      <c r="GD6" s="605"/>
      <c r="GE6" s="15"/>
      <c r="GF6" s="636">
        <f t="shared" si="89"/>
        <v>3</v>
      </c>
      <c r="GG6" s="637">
        <f t="shared" si="59"/>
        <v>3</v>
      </c>
      <c r="GH6" s="402" t="s">
        <v>365</v>
      </c>
      <c r="GI6" s="649">
        <f t="shared" si="60"/>
        <v>4.7489670000000004</v>
      </c>
      <c r="GJ6" s="649">
        <f t="shared" si="61"/>
        <v>1.636789</v>
      </c>
      <c r="GK6" s="649">
        <f t="shared" si="62"/>
        <v>1.43709</v>
      </c>
      <c r="GL6" s="649">
        <f t="shared" si="63"/>
        <v>0.29405900000000001</v>
      </c>
      <c r="GM6" s="649">
        <f t="shared" si="64"/>
        <v>0.24901599999999999</v>
      </c>
      <c r="GN6" s="649">
        <f t="shared" si="65"/>
        <v>0.77615999999999996</v>
      </c>
      <c r="GO6" s="649">
        <f t="shared" si="66"/>
        <v>1.5734699999999999</v>
      </c>
      <c r="GP6" s="649">
        <f t="shared" si="67"/>
        <v>10.715553</v>
      </c>
      <c r="GQ6" s="845">
        <f t="shared" si="90"/>
        <v>2609976.869428019</v>
      </c>
      <c r="GR6" s="616"/>
      <c r="GS6" s="605"/>
      <c r="GT6" s="15"/>
      <c r="GU6" s="628">
        <f t="shared" si="91"/>
        <v>3</v>
      </c>
      <c r="GV6" s="637">
        <f t="shared" si="68"/>
        <v>3</v>
      </c>
      <c r="GW6" s="402" t="s">
        <v>365</v>
      </c>
      <c r="GX6" s="635" t="s">
        <v>355</v>
      </c>
      <c r="GY6" s="290">
        <f t="shared" si="69"/>
        <v>279673.45735818322</v>
      </c>
      <c r="GZ6" s="633">
        <f t="shared" si="70"/>
        <v>2609976.869428019</v>
      </c>
      <c r="HA6" s="649">
        <f t="shared" si="92"/>
        <v>10.715553</v>
      </c>
      <c r="HB6" s="290">
        <f t="shared" si="71"/>
        <v>279673.45473130018</v>
      </c>
      <c r="HC6" s="656">
        <f t="shared" si="72"/>
        <v>-2.6268830406479537E-3</v>
      </c>
      <c r="HD6" s="719"/>
      <c r="HE6" s="605"/>
      <c r="HF6" s="15"/>
      <c r="HG6" s="716">
        <v>3</v>
      </c>
      <c r="HH6" s="720" t="s">
        <v>87</v>
      </c>
      <c r="HI6" s="721">
        <f>SUM(HI4:HI5)</f>
        <v>136512325.29783064</v>
      </c>
      <c r="HJ6" s="722">
        <f>SUM(HJ4:HJ5)</f>
        <v>1</v>
      </c>
      <c r="HK6" s="721">
        <f>SUM(HK4:HK5)</f>
        <v>136512327.9189364</v>
      </c>
      <c r="HL6" s="723">
        <f>SUM(HL4:HL5)</f>
        <v>2.6211057570126286</v>
      </c>
      <c r="HM6" s="719"/>
      <c r="HN6" s="605"/>
      <c r="HO6" s="15"/>
      <c r="HP6" s="636">
        <f t="shared" ref="HP6:HP27" si="122">+HP5+1</f>
        <v>3</v>
      </c>
      <c r="HQ6" s="660">
        <f t="shared" si="73"/>
        <v>3</v>
      </c>
      <c r="HR6" s="402" t="s">
        <v>365</v>
      </c>
      <c r="HS6" s="845">
        <f t="shared" si="93"/>
        <v>2609976.869428019</v>
      </c>
      <c r="HT6" s="661">
        <f t="shared" si="94"/>
        <v>10.715553</v>
      </c>
      <c r="HU6" s="661">
        <v>8.1907219999999992</v>
      </c>
      <c r="HV6" s="630">
        <f>IF(HU6&lt;&gt;0,HT6/HU6-1,"")</f>
        <v>0.30825499876567664</v>
      </c>
      <c r="HW6" s="661">
        <f t="shared" si="96"/>
        <v>2.5248310000000007</v>
      </c>
      <c r="HX6" s="631">
        <v>10</v>
      </c>
      <c r="HY6" s="15"/>
      <c r="HZ6" s="60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605"/>
      <c r="IN6" s="15"/>
      <c r="IO6" s="636">
        <v>3</v>
      </c>
      <c r="IP6" s="660">
        <v>3</v>
      </c>
      <c r="IQ6" s="402" t="s">
        <v>365</v>
      </c>
      <c r="IR6" s="667">
        <f t="shared" si="97"/>
        <v>279673.45735818322</v>
      </c>
      <c r="IS6" s="668">
        <f t="shared" si="97"/>
        <v>2609976.869428019</v>
      </c>
      <c r="IT6" s="669">
        <f t="shared" si="97"/>
        <v>10.715553</v>
      </c>
      <c r="IU6" s="633">
        <f t="shared" si="98"/>
        <v>397360.56702045532</v>
      </c>
      <c r="IV6" s="633">
        <f t="shared" si="99"/>
        <v>2212616.3024075637</v>
      </c>
      <c r="IW6" s="667">
        <f t="shared" si="100"/>
        <v>5960.4085053068293</v>
      </c>
      <c r="IX6" s="667">
        <f t="shared" si="101"/>
        <v>273713.04885287641</v>
      </c>
      <c r="IY6" s="670">
        <f t="shared" si="102"/>
        <v>10.487182934799767</v>
      </c>
      <c r="IZ6" s="670">
        <f t="shared" si="103"/>
        <v>11.987182934799767</v>
      </c>
      <c r="JA6" s="667">
        <f t="shared" si="104"/>
        <v>279673.45735818322</v>
      </c>
      <c r="JB6" s="655">
        <f t="shared" si="105"/>
        <v>0.22837006520023273</v>
      </c>
      <c r="JC6" s="15"/>
      <c r="JD6" s="605"/>
      <c r="JE6" s="15"/>
      <c r="JF6" s="636">
        <f t="shared" ref="JF6:JF27" si="123">+JF5+1</f>
        <v>3</v>
      </c>
      <c r="JG6" s="660">
        <f t="shared" si="74"/>
        <v>3</v>
      </c>
      <c r="JH6" s="402" t="s">
        <v>365</v>
      </c>
      <c r="JI6" s="845">
        <f t="shared" si="106"/>
        <v>2609976.869428019</v>
      </c>
      <c r="JJ6" s="661">
        <f t="shared" si="107"/>
        <v>10.487182934799767</v>
      </c>
      <c r="JK6" s="661">
        <v>7.9569999999999999</v>
      </c>
      <c r="JL6" s="630">
        <f>IF(JK6&lt;&gt;0,JJ6/JK6-1,"")</f>
        <v>0.31798202020859212</v>
      </c>
      <c r="JM6" s="661">
        <f t="shared" si="109"/>
        <v>2.5301829347997673</v>
      </c>
      <c r="JN6" s="631">
        <v>10</v>
      </c>
      <c r="JO6" s="15"/>
      <c r="JP6" s="15"/>
      <c r="JQ6" s="605"/>
      <c r="JR6" s="15"/>
      <c r="JS6" s="845">
        <v>2414057</v>
      </c>
      <c r="JT6" s="661">
        <v>10.52912349342575</v>
      </c>
      <c r="JU6" s="850">
        <f t="shared" si="110"/>
        <v>-195919.86942801904</v>
      </c>
      <c r="JV6" s="851">
        <f t="shared" si="111"/>
        <v>-4.1940558625983115E-2</v>
      </c>
      <c r="JX6" s="853" t="s">
        <v>449</v>
      </c>
      <c r="KA6" s="855">
        <f>SUM(KA4:KA5)</f>
        <v>-1766364.0352226363</v>
      </c>
    </row>
    <row r="7" spans="1:287" ht="17.25" thickBot="1" x14ac:dyDescent="0.35">
      <c r="A7" s="247">
        <v>4</v>
      </c>
      <c r="B7" s="724" t="s">
        <v>48</v>
      </c>
      <c r="C7" s="844">
        <f>'ABDA 3 month Phase I'!LJ27</f>
        <v>22476369.306504369</v>
      </c>
      <c r="D7" s="672">
        <f t="shared" si="0"/>
        <v>0.16464717934785306</v>
      </c>
      <c r="E7" s="673">
        <v>1.0297636277511633</v>
      </c>
      <c r="F7" s="15"/>
      <c r="G7" s="605"/>
      <c r="H7" s="15"/>
      <c r="I7" s="247">
        <f t="shared" si="112"/>
        <v>4</v>
      </c>
      <c r="J7" s="674">
        <f t="shared" si="1"/>
        <v>4</v>
      </c>
      <c r="K7" s="15" t="s">
        <v>368</v>
      </c>
      <c r="L7" s="842">
        <v>383974.81765472493</v>
      </c>
      <c r="M7" s="564">
        <f t="shared" si="2"/>
        <v>1.7868811102413624E-4</v>
      </c>
      <c r="N7" s="365">
        <v>189.03239074550129</v>
      </c>
      <c r="O7" s="365">
        <f t="shared" si="75"/>
        <v>2031.2646744846982</v>
      </c>
      <c r="P7" s="564">
        <f t="shared" si="3"/>
        <v>1.2284027815165602E-3</v>
      </c>
      <c r="Q7" s="231" t="s">
        <v>355</v>
      </c>
      <c r="R7" s="15"/>
      <c r="S7" s="605"/>
      <c r="T7" s="15"/>
      <c r="U7" s="593">
        <f t="shared" si="113"/>
        <v>4</v>
      </c>
      <c r="V7" s="675">
        <f t="shared" si="4"/>
        <v>4</v>
      </c>
      <c r="W7" s="15" t="s">
        <v>368</v>
      </c>
      <c r="X7" s="270">
        <f t="shared" si="76"/>
        <v>64218.790676110795</v>
      </c>
      <c r="Y7" s="564">
        <f t="shared" si="5"/>
        <v>6.0904661985981259E-4</v>
      </c>
      <c r="Z7" s="15"/>
      <c r="AA7" s="605"/>
      <c r="AB7" s="15"/>
      <c r="AC7" s="593">
        <f t="shared" si="114"/>
        <v>4</v>
      </c>
      <c r="AD7" s="74">
        <v>4</v>
      </c>
      <c r="AE7" s="258" t="s">
        <v>368</v>
      </c>
      <c r="AF7" s="280">
        <v>9.15</v>
      </c>
      <c r="AG7" s="15"/>
      <c r="AH7" s="605"/>
      <c r="AI7" s="15"/>
      <c r="AJ7" s="725">
        <f t="shared" si="77"/>
        <v>4</v>
      </c>
      <c r="AK7" s="726" t="s">
        <v>366</v>
      </c>
      <c r="AL7" s="727">
        <f>AU28*3600/AT28</f>
        <v>3.1251108280866382</v>
      </c>
      <c r="AM7" s="15"/>
      <c r="AN7" s="605"/>
      <c r="AO7" s="15"/>
      <c r="AP7" s="593">
        <f t="shared" si="78"/>
        <v>4</v>
      </c>
      <c r="AQ7" s="678">
        <f t="shared" si="6"/>
        <v>4</v>
      </c>
      <c r="AR7" s="15" t="s">
        <v>368</v>
      </c>
      <c r="AS7" s="15">
        <f t="shared" si="7"/>
        <v>9.15</v>
      </c>
      <c r="AT7" s="845">
        <f t="shared" si="79"/>
        <v>383974.81765472493</v>
      </c>
      <c r="AU7" s="679">
        <f t="shared" si="115"/>
        <v>975.93599487242591</v>
      </c>
      <c r="AV7" s="680">
        <f t="shared" si="8"/>
        <v>1046.6831051109993</v>
      </c>
      <c r="AW7" s="681">
        <f t="shared" si="9"/>
        <v>25.342950436158226</v>
      </c>
      <c r="AX7" s="270">
        <f t="shared" ref="AX7:AX27" si="124">AV7*AW7</f>
        <v>26526.038055192246</v>
      </c>
      <c r="AY7" s="564">
        <f t="shared" si="80"/>
        <v>5.2318023449807692E-4</v>
      </c>
      <c r="AZ7" s="682">
        <f t="shared" si="10"/>
        <v>6.9082749999999997</v>
      </c>
      <c r="BA7" s="15"/>
      <c r="BB7" s="605"/>
      <c r="BC7" s="15"/>
      <c r="BD7" s="15"/>
      <c r="BE7" s="15"/>
      <c r="BF7" s="15"/>
      <c r="BG7" s="15"/>
      <c r="BH7" s="15"/>
      <c r="BI7" s="605"/>
      <c r="BJ7" s="15"/>
      <c r="BK7" s="247">
        <f t="shared" si="116"/>
        <v>4</v>
      </c>
      <c r="BL7" s="231">
        <f t="shared" si="11"/>
        <v>4</v>
      </c>
      <c r="BM7" s="15" t="s">
        <v>368</v>
      </c>
      <c r="BN7" s="564">
        <f t="shared" si="81"/>
        <v>5.2318023449807692E-4</v>
      </c>
      <c r="BO7" s="270">
        <f t="shared" si="82"/>
        <v>6107.8895010637925</v>
      </c>
      <c r="BP7" s="564">
        <f t="shared" si="83"/>
        <v>1.7868811102413624E-4</v>
      </c>
      <c r="BQ7" s="270">
        <f t="shared" si="84"/>
        <v>2086.1018160143331</v>
      </c>
      <c r="BR7" s="685">
        <f t="shared" si="12"/>
        <v>8193.9913170781256</v>
      </c>
      <c r="BS7" s="682">
        <f t="shared" si="13"/>
        <v>2.1339920000000001</v>
      </c>
      <c r="BT7" s="15"/>
      <c r="BU7" s="605"/>
      <c r="BV7" s="15"/>
      <c r="BW7" s="247">
        <f>+BW6+1</f>
        <v>4</v>
      </c>
      <c r="BX7" s="15" t="s">
        <v>367</v>
      </c>
      <c r="BY7" s="686">
        <v>0.27166841080399889</v>
      </c>
      <c r="BZ7" s="687">
        <f>BY7*$BZ$9</f>
        <v>6106119.5301418202</v>
      </c>
      <c r="CA7" s="688"/>
      <c r="CB7" s="688">
        <v>1</v>
      </c>
      <c r="CC7" s="687">
        <f t="shared" si="14"/>
        <v>0</v>
      </c>
      <c r="CD7" s="687">
        <f t="shared" si="14"/>
        <v>6106119.5301418202</v>
      </c>
      <c r="CE7" s="15"/>
      <c r="CF7" s="605"/>
      <c r="CG7" s="15"/>
      <c r="CH7" s="247">
        <f t="shared" si="117"/>
        <v>4</v>
      </c>
      <c r="CI7" s="74">
        <f t="shared" si="15"/>
        <v>4</v>
      </c>
      <c r="CJ7" s="15" t="s">
        <v>368</v>
      </c>
      <c r="CK7" s="254">
        <f t="shared" si="16"/>
        <v>1.7868811102413624E-4</v>
      </c>
      <c r="CL7" s="256">
        <f t="shared" si="17"/>
        <v>953.68670563337082</v>
      </c>
      <c r="CM7" s="254">
        <f t="shared" si="18"/>
        <v>1.2284027815165602E-3</v>
      </c>
      <c r="CN7" s="256">
        <f t="shared" si="19"/>
        <v>21053.854674335635</v>
      </c>
      <c r="CO7" s="256">
        <f t="shared" si="20"/>
        <v>22007.541379969007</v>
      </c>
      <c r="CP7" s="254">
        <f t="shared" si="21"/>
        <v>9.7914129634808387E-4</v>
      </c>
      <c r="CQ7" s="252">
        <f t="shared" si="22"/>
        <v>5.7315060000000004</v>
      </c>
      <c r="CR7" s="15"/>
      <c r="CS7" s="605"/>
      <c r="CT7" s="15"/>
      <c r="CU7" s="330">
        <v>4</v>
      </c>
      <c r="CV7" s="728" t="s">
        <v>70</v>
      </c>
      <c r="CW7" s="531"/>
      <c r="CX7" s="531"/>
      <c r="CY7" s="729"/>
      <c r="CZ7" s="333">
        <f>SUM(CZ4:CZ6)</f>
        <v>57764.753845531115</v>
      </c>
      <c r="DA7" s="333">
        <f>SUM(DA4:DA6)</f>
        <v>1984532.3750311462</v>
      </c>
      <c r="DB7" s="333">
        <f>SUM(DB4:DB6)</f>
        <v>3281847.0165050835</v>
      </c>
      <c r="DC7" s="333">
        <f>'ABDA 3 month Phase II'!C8</f>
        <v>5324144.1453817608</v>
      </c>
      <c r="DD7" s="15"/>
      <c r="DE7" s="605"/>
      <c r="DF7" s="15"/>
      <c r="DG7" s="593">
        <f t="shared" si="118"/>
        <v>4</v>
      </c>
      <c r="DH7" s="689">
        <f t="shared" si="24"/>
        <v>4</v>
      </c>
      <c r="DI7" s="15" t="s">
        <v>368</v>
      </c>
      <c r="DJ7" s="254">
        <f t="shared" si="25"/>
        <v>9.7914129634808387E-4</v>
      </c>
      <c r="DK7" s="256">
        <f t="shared" si="86"/>
        <v>56.559855963541303</v>
      </c>
      <c r="DL7" s="254">
        <f t="shared" si="26"/>
        <v>1.2284027815165602E-3</v>
      </c>
      <c r="DM7" s="256">
        <f t="shared" si="27"/>
        <v>2437.8050894979256</v>
      </c>
      <c r="DN7" s="254">
        <f t="shared" si="28"/>
        <v>1.7868811102413624E-4</v>
      </c>
      <c r="DO7" s="256">
        <f t="shared" si="29"/>
        <v>586.42704404949063</v>
      </c>
      <c r="DP7" s="256">
        <f t="shared" si="87"/>
        <v>3080.7919895109576</v>
      </c>
      <c r="DQ7" s="254">
        <f t="shared" si="30"/>
        <v>5.7864548843653701E-4</v>
      </c>
      <c r="DR7" s="252">
        <f t="shared" si="31"/>
        <v>0.802342</v>
      </c>
      <c r="DS7" s="15"/>
      <c r="DT7" s="605"/>
      <c r="DU7" s="15"/>
      <c r="DV7" s="593">
        <f t="shared" si="119"/>
        <v>4</v>
      </c>
      <c r="DW7" s="689">
        <f t="shared" si="32"/>
        <v>4</v>
      </c>
      <c r="DX7" s="15" t="s">
        <v>368</v>
      </c>
      <c r="DY7" s="254">
        <f t="shared" si="33"/>
        <v>1.2284027815165602E-3</v>
      </c>
      <c r="DZ7" s="256">
        <f t="shared" si="34"/>
        <v>4410.4279343604567</v>
      </c>
      <c r="EA7" s="252">
        <f t="shared" si="35"/>
        <v>1.1486240000000001</v>
      </c>
      <c r="EB7" s="15"/>
      <c r="EC7" s="605"/>
      <c r="ED7" s="15"/>
      <c r="EE7" s="730">
        <v>4</v>
      </c>
      <c r="EF7" s="460" t="s">
        <v>70</v>
      </c>
      <c r="EG7" s="333">
        <f>SUM(EG4:EG6)</f>
        <v>9827661.2010500003</v>
      </c>
      <c r="EH7" s="731">
        <f>EG7/$EG$7</f>
        <v>1</v>
      </c>
      <c r="EI7" s="333">
        <f>C10</f>
        <v>11239287.514808541</v>
      </c>
      <c r="EJ7" s="15"/>
      <c r="EK7" s="605"/>
      <c r="EL7" s="15"/>
      <c r="EM7" s="593">
        <f t="shared" si="120"/>
        <v>4</v>
      </c>
      <c r="EN7" s="689">
        <f t="shared" si="36"/>
        <v>4</v>
      </c>
      <c r="EO7" s="15" t="s">
        <v>368</v>
      </c>
      <c r="EP7" s="254">
        <f t="shared" si="37"/>
        <v>6.0904661985981259E-4</v>
      </c>
      <c r="EQ7" s="256">
        <f t="shared" si="38"/>
        <v>4321.4401162632748</v>
      </c>
      <c r="ER7" s="254">
        <f t="shared" si="39"/>
        <v>9.7914129634808387E-4</v>
      </c>
      <c r="ES7" s="256">
        <f t="shared" si="40"/>
        <v>1145.3842735294261</v>
      </c>
      <c r="ET7" s="254">
        <f t="shared" si="41"/>
        <v>1.7868811102413624E-4</v>
      </c>
      <c r="EU7" s="256">
        <f t="shared" si="42"/>
        <v>531.4337086992175</v>
      </c>
      <c r="EV7" s="256">
        <f t="shared" si="43"/>
        <v>5998.2580984919177</v>
      </c>
      <c r="EW7" s="254">
        <f t="shared" si="44"/>
        <v>5.3368668526263734E-4</v>
      </c>
      <c r="EX7" s="252">
        <f t="shared" si="45"/>
        <v>1.562149</v>
      </c>
      <c r="EY7" s="15"/>
      <c r="EZ7" s="605"/>
      <c r="FA7" s="15"/>
      <c r="FB7" s="15"/>
      <c r="FC7" s="15"/>
      <c r="FD7" s="15"/>
      <c r="FE7" s="15"/>
      <c r="FF7" s="605"/>
      <c r="FG7" s="15"/>
      <c r="FH7" s="593">
        <f t="shared" si="121"/>
        <v>4</v>
      </c>
      <c r="FI7" s="675">
        <f t="shared" si="46"/>
        <v>4</v>
      </c>
      <c r="FJ7" s="15" t="s">
        <v>368</v>
      </c>
      <c r="FK7" s="254">
        <f t="shared" si="47"/>
        <v>6.0904661985981259E-4</v>
      </c>
      <c r="FL7" s="256">
        <f t="shared" si="48"/>
        <v>12078.329545209395</v>
      </c>
      <c r="FM7" s="252">
        <f t="shared" si="49"/>
        <v>3.1456050000000002</v>
      </c>
      <c r="FN7" s="15"/>
      <c r="FO7" s="605"/>
      <c r="FP7" s="15"/>
      <c r="FQ7" s="247">
        <v>4</v>
      </c>
      <c r="FR7" s="675">
        <v>4</v>
      </c>
      <c r="FS7" s="15" t="s">
        <v>368</v>
      </c>
      <c r="FT7" s="256">
        <f t="shared" si="50"/>
        <v>26526.038055192246</v>
      </c>
      <c r="FU7" s="256">
        <f t="shared" si="51"/>
        <v>8193.9913170781256</v>
      </c>
      <c r="FV7" s="256">
        <f t="shared" si="52"/>
        <v>22007.541379969007</v>
      </c>
      <c r="FW7" s="256">
        <f t="shared" si="53"/>
        <v>3080.7919895109576</v>
      </c>
      <c r="FX7" s="256">
        <f t="shared" si="54"/>
        <v>4410.4279343604567</v>
      </c>
      <c r="FY7" s="256">
        <f t="shared" si="55"/>
        <v>5998.2580984919177</v>
      </c>
      <c r="FZ7" s="256">
        <f t="shared" si="56"/>
        <v>12078.329545209395</v>
      </c>
      <c r="GA7" s="256">
        <f t="shared" si="57"/>
        <v>82295.378319812095</v>
      </c>
      <c r="GB7" s="325">
        <f t="shared" si="58"/>
        <v>21.432493999999998</v>
      </c>
      <c r="GC7" s="15"/>
      <c r="GD7" s="605"/>
      <c r="GE7" s="15"/>
      <c r="GF7" s="593">
        <f t="shared" si="89"/>
        <v>4</v>
      </c>
      <c r="GG7" s="675">
        <f t="shared" si="59"/>
        <v>4</v>
      </c>
      <c r="GH7" s="15" t="s">
        <v>368</v>
      </c>
      <c r="GI7" s="252">
        <f t="shared" si="60"/>
        <v>6.9082749999999997</v>
      </c>
      <c r="GJ7" s="252">
        <f t="shared" si="61"/>
        <v>2.1339920000000001</v>
      </c>
      <c r="GK7" s="252">
        <f t="shared" si="62"/>
        <v>5.7315060000000004</v>
      </c>
      <c r="GL7" s="252">
        <f t="shared" si="63"/>
        <v>0.802342</v>
      </c>
      <c r="GM7" s="252">
        <f t="shared" si="64"/>
        <v>1.1486240000000001</v>
      </c>
      <c r="GN7" s="252">
        <f t="shared" si="65"/>
        <v>1.562149</v>
      </c>
      <c r="GO7" s="252">
        <f t="shared" si="66"/>
        <v>3.1456050000000002</v>
      </c>
      <c r="GP7" s="252">
        <f t="shared" si="67"/>
        <v>21.432493999999998</v>
      </c>
      <c r="GQ7" s="845">
        <f t="shared" si="90"/>
        <v>383974.81765472493</v>
      </c>
      <c r="GR7" s="616"/>
      <c r="GS7" s="605"/>
      <c r="GT7" s="15"/>
      <c r="GU7" s="247">
        <f t="shared" si="91"/>
        <v>4</v>
      </c>
      <c r="GV7" s="675">
        <f t="shared" si="68"/>
        <v>4</v>
      </c>
      <c r="GW7" s="15" t="s">
        <v>368</v>
      </c>
      <c r="GX7" s="231" t="s">
        <v>355</v>
      </c>
      <c r="GY7" s="270">
        <f t="shared" si="69"/>
        <v>82295.378319812095</v>
      </c>
      <c r="GZ7" s="365">
        <f t="shared" si="70"/>
        <v>383974.81765472493</v>
      </c>
      <c r="HA7" s="252">
        <f t="shared" si="92"/>
        <v>21.432493999999998</v>
      </c>
      <c r="HB7" s="256">
        <f t="shared" si="71"/>
        <v>82295.379755359856</v>
      </c>
      <c r="HC7" s="657">
        <f t="shared" si="72"/>
        <v>1.4355477615026757E-3</v>
      </c>
      <c r="HD7" s="657"/>
      <c r="HE7" s="605"/>
      <c r="HF7" s="15"/>
      <c r="HG7" s="657"/>
      <c r="HH7" s="657"/>
      <c r="HI7" s="657"/>
      <c r="HJ7" s="657"/>
      <c r="HK7" s="657"/>
      <c r="HL7" s="657"/>
      <c r="HM7" s="657"/>
      <c r="HN7" s="605"/>
      <c r="HO7" s="15"/>
      <c r="HP7" s="593">
        <f t="shared" si="122"/>
        <v>4</v>
      </c>
      <c r="HQ7" s="694">
        <f t="shared" si="73"/>
        <v>4</v>
      </c>
      <c r="HR7" s="15" t="s">
        <v>368</v>
      </c>
      <c r="HS7" s="845">
        <f t="shared" si="93"/>
        <v>383974.81765472493</v>
      </c>
      <c r="HT7" s="695">
        <f t="shared" si="94"/>
        <v>21.432493999999998</v>
      </c>
      <c r="HU7" s="695">
        <v>17.102429000000001</v>
      </c>
      <c r="HV7" s="672">
        <f t="shared" si="95"/>
        <v>0.25318421143569703</v>
      </c>
      <c r="HW7" s="695">
        <f t="shared" si="96"/>
        <v>4.3300649999999976</v>
      </c>
      <c r="HX7" s="673">
        <v>25</v>
      </c>
      <c r="HY7" s="15"/>
      <c r="HZ7" s="60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605"/>
      <c r="IN7" s="15"/>
      <c r="IO7" s="593">
        <v>4</v>
      </c>
      <c r="IP7" s="694">
        <v>4</v>
      </c>
      <c r="IQ7" s="15" t="s">
        <v>368</v>
      </c>
      <c r="IR7" s="696">
        <f t="shared" si="97"/>
        <v>82295.378319812095</v>
      </c>
      <c r="IS7" s="697">
        <f t="shared" si="97"/>
        <v>383974.81765472493</v>
      </c>
      <c r="IT7" s="698">
        <f t="shared" si="97"/>
        <v>21.432493999999998</v>
      </c>
      <c r="IU7" s="365">
        <f t="shared" si="98"/>
        <v>58458.92852617304</v>
      </c>
      <c r="IV7" s="365">
        <f t="shared" si="99"/>
        <v>325515.88912855188</v>
      </c>
      <c r="IW7" s="696">
        <f t="shared" si="100"/>
        <v>876.88392789259558</v>
      </c>
      <c r="IX7" s="696">
        <f t="shared" si="101"/>
        <v>81418.494391919492</v>
      </c>
      <c r="IY7" s="556">
        <f t="shared" si="102"/>
        <v>21.20412346028693</v>
      </c>
      <c r="IZ7" s="699">
        <f t="shared" si="103"/>
        <v>22.70412346028693</v>
      </c>
      <c r="JA7" s="696">
        <f t="shared" si="104"/>
        <v>82295.37831981208</v>
      </c>
      <c r="JB7" s="700">
        <f t="shared" si="105"/>
        <v>0.22837053971306887</v>
      </c>
      <c r="JC7" s="15"/>
      <c r="JD7" s="605"/>
      <c r="JE7" s="15"/>
      <c r="JF7" s="593">
        <f t="shared" si="123"/>
        <v>4</v>
      </c>
      <c r="JG7" s="694">
        <f t="shared" si="74"/>
        <v>4</v>
      </c>
      <c r="JH7" s="15" t="s">
        <v>368</v>
      </c>
      <c r="JI7" s="845">
        <f t="shared" si="106"/>
        <v>383974.81765472493</v>
      </c>
      <c r="JJ7" s="695">
        <f t="shared" si="107"/>
        <v>21.20412346028693</v>
      </c>
      <c r="JK7" s="695">
        <v>16.867999999999999</v>
      </c>
      <c r="JL7" s="672">
        <f t="shared" ref="JL7:JL27" si="125">IF(JK7&lt;&gt;0,JJ7/JK7-1,"")</f>
        <v>0.25706209747966158</v>
      </c>
      <c r="JM7" s="695">
        <f t="shared" si="109"/>
        <v>4.336123460286931</v>
      </c>
      <c r="JN7" s="673">
        <v>25</v>
      </c>
      <c r="JO7" s="15"/>
      <c r="JP7" s="15"/>
      <c r="JQ7" s="605"/>
      <c r="JR7" s="15"/>
      <c r="JS7" s="845">
        <v>374496</v>
      </c>
      <c r="JT7" s="695">
        <v>21.302982974140214</v>
      </c>
      <c r="JU7" s="850">
        <f t="shared" si="110"/>
        <v>-9478.8176547249313</v>
      </c>
      <c r="JV7" s="851">
        <f t="shared" si="111"/>
        <v>-9.8859513853284398E-2</v>
      </c>
    </row>
    <row r="8" spans="1:287" x14ac:dyDescent="0.3">
      <c r="A8" s="628">
        <v>5</v>
      </c>
      <c r="B8" s="629" t="s">
        <v>51</v>
      </c>
      <c r="C8" s="844">
        <f>'ABDA 3 month Phase I'!LP27</f>
        <v>5324144.1453817608</v>
      </c>
      <c r="D8" s="630">
        <f t="shared" si="0"/>
        <v>3.9001197392001134E-2</v>
      </c>
      <c r="E8" s="631">
        <v>0.24776657645657302</v>
      </c>
      <c r="F8" s="15"/>
      <c r="G8" s="605"/>
      <c r="H8" s="15"/>
      <c r="I8" s="628">
        <f t="shared" si="112"/>
        <v>5</v>
      </c>
      <c r="J8" s="632">
        <f t="shared" si="1"/>
        <v>5</v>
      </c>
      <c r="K8" s="402" t="s">
        <v>370</v>
      </c>
      <c r="L8" s="842">
        <v>0</v>
      </c>
      <c r="M8" s="634">
        <f t="shared" si="2"/>
        <v>0</v>
      </c>
      <c r="N8" s="633">
        <v>10</v>
      </c>
      <c r="O8" s="633">
        <f t="shared" si="75"/>
        <v>0</v>
      </c>
      <c r="P8" s="634">
        <f t="shared" si="3"/>
        <v>0</v>
      </c>
      <c r="Q8" s="635" t="s">
        <v>360</v>
      </c>
      <c r="R8" s="15"/>
      <c r="S8" s="605"/>
      <c r="T8" s="15"/>
      <c r="U8" s="636">
        <f t="shared" si="113"/>
        <v>5</v>
      </c>
      <c r="V8" s="637">
        <f t="shared" si="4"/>
        <v>5</v>
      </c>
      <c r="W8" s="402" t="s">
        <v>370</v>
      </c>
      <c r="X8" s="290">
        <f t="shared" si="76"/>
        <v>0</v>
      </c>
      <c r="Y8" s="634">
        <f t="shared" si="5"/>
        <v>0</v>
      </c>
      <c r="Z8" s="15"/>
      <c r="AA8" s="605"/>
      <c r="AB8" s="15"/>
      <c r="AC8" s="636">
        <f t="shared" si="114"/>
        <v>5</v>
      </c>
      <c r="AD8" s="638">
        <v>5</v>
      </c>
      <c r="AE8" s="639" t="s">
        <v>370</v>
      </c>
      <c r="AF8" s="640">
        <v>73.19</v>
      </c>
      <c r="AG8" s="15"/>
      <c r="AH8" s="605"/>
      <c r="AI8" s="15"/>
      <c r="AJ8" s="593"/>
      <c r="AK8" s="15"/>
      <c r="AL8" s="15"/>
      <c r="AM8" s="15"/>
      <c r="AN8" s="605"/>
      <c r="AO8" s="15"/>
      <c r="AP8" s="636">
        <f t="shared" si="78"/>
        <v>5</v>
      </c>
      <c r="AQ8" s="645">
        <f t="shared" si="6"/>
        <v>5</v>
      </c>
      <c r="AR8" s="402" t="s">
        <v>370</v>
      </c>
      <c r="AS8" s="402">
        <f t="shared" si="7"/>
        <v>73.19</v>
      </c>
      <c r="AT8" s="845">
        <f t="shared" si="79"/>
        <v>0</v>
      </c>
      <c r="AU8" s="646">
        <f t="shared" si="115"/>
        <v>0</v>
      </c>
      <c r="AV8" s="647">
        <f t="shared" si="8"/>
        <v>0</v>
      </c>
      <c r="AW8" s="648">
        <f t="shared" si="9"/>
        <v>25.342950436158226</v>
      </c>
      <c r="AX8" s="290">
        <f t="shared" si="124"/>
        <v>0</v>
      </c>
      <c r="AY8" s="634">
        <f t="shared" si="80"/>
        <v>0</v>
      </c>
      <c r="AZ8" s="649">
        <f t="shared" si="10"/>
        <v>0</v>
      </c>
      <c r="BA8" s="15"/>
      <c r="BB8" s="605"/>
      <c r="BC8" s="15"/>
      <c r="BD8" s="15"/>
      <c r="BE8" s="15"/>
      <c r="BF8" s="15"/>
      <c r="BG8" s="15"/>
      <c r="BH8" s="15"/>
      <c r="BI8" s="605"/>
      <c r="BJ8" s="15"/>
      <c r="BK8" s="628">
        <f t="shared" si="116"/>
        <v>5</v>
      </c>
      <c r="BL8" s="635">
        <f t="shared" si="11"/>
        <v>5</v>
      </c>
      <c r="BM8" s="402" t="s">
        <v>370</v>
      </c>
      <c r="BN8" s="634">
        <f t="shared" si="81"/>
        <v>0</v>
      </c>
      <c r="BO8" s="290">
        <f t="shared" si="82"/>
        <v>0</v>
      </c>
      <c r="BP8" s="634">
        <f t="shared" si="83"/>
        <v>0</v>
      </c>
      <c r="BQ8" s="290">
        <f t="shared" si="84"/>
        <v>0</v>
      </c>
      <c r="BR8" s="650">
        <f t="shared" si="12"/>
        <v>0</v>
      </c>
      <c r="BS8" s="649">
        <f t="shared" si="13"/>
        <v>0</v>
      </c>
      <c r="BT8" s="15"/>
      <c r="BU8" s="605"/>
      <c r="BV8" s="15"/>
      <c r="BW8" s="709">
        <f>+BW7+1</f>
        <v>5</v>
      </c>
      <c r="BX8" s="714" t="s">
        <v>369</v>
      </c>
      <c r="BY8" s="715">
        <v>0.37216543781631128</v>
      </c>
      <c r="BZ8" s="732">
        <f>BY8*$BZ$9</f>
        <v>8364927.8234762996</v>
      </c>
      <c r="CA8" s="733"/>
      <c r="CB8" s="733">
        <v>1</v>
      </c>
      <c r="CC8" s="732">
        <f t="shared" si="14"/>
        <v>0</v>
      </c>
      <c r="CD8" s="732">
        <f t="shared" si="14"/>
        <v>8364927.8234762996</v>
      </c>
      <c r="CE8" s="15"/>
      <c r="CF8" s="605"/>
      <c r="CG8" s="15"/>
      <c r="CH8" s="628">
        <f t="shared" si="117"/>
        <v>5</v>
      </c>
      <c r="CI8" s="638">
        <f t="shared" si="15"/>
        <v>5</v>
      </c>
      <c r="CJ8" s="402" t="s">
        <v>370</v>
      </c>
      <c r="CK8" s="634">
        <f t="shared" si="16"/>
        <v>0</v>
      </c>
      <c r="CL8" s="290">
        <f t="shared" si="17"/>
        <v>0</v>
      </c>
      <c r="CM8" s="634">
        <f t="shared" si="18"/>
        <v>0</v>
      </c>
      <c r="CN8" s="290">
        <f t="shared" si="19"/>
        <v>0</v>
      </c>
      <c r="CO8" s="290">
        <f t="shared" si="20"/>
        <v>0</v>
      </c>
      <c r="CP8" s="634">
        <f t="shared" si="21"/>
        <v>0</v>
      </c>
      <c r="CQ8" s="649">
        <f t="shared" si="22"/>
        <v>0</v>
      </c>
      <c r="CR8" s="15"/>
      <c r="CS8" s="605"/>
      <c r="CT8" s="15"/>
      <c r="CU8" s="15"/>
      <c r="CV8" s="15"/>
      <c r="CW8" s="258"/>
      <c r="CX8" s="258"/>
      <c r="CY8" s="258"/>
      <c r="CZ8" s="258"/>
      <c r="DA8" s="258"/>
      <c r="DB8" s="258"/>
      <c r="DC8" s="258"/>
      <c r="DD8" s="15"/>
      <c r="DE8" s="605"/>
      <c r="DF8" s="15"/>
      <c r="DG8" s="636">
        <f t="shared" si="118"/>
        <v>5</v>
      </c>
      <c r="DH8" s="654">
        <f t="shared" si="24"/>
        <v>5</v>
      </c>
      <c r="DI8" s="402" t="s">
        <v>370</v>
      </c>
      <c r="DJ8" s="634">
        <f t="shared" si="25"/>
        <v>0</v>
      </c>
      <c r="DK8" s="290">
        <f t="shared" si="86"/>
        <v>0</v>
      </c>
      <c r="DL8" s="634">
        <f t="shared" si="26"/>
        <v>0</v>
      </c>
      <c r="DM8" s="290">
        <f t="shared" si="27"/>
        <v>0</v>
      </c>
      <c r="DN8" s="634">
        <f t="shared" si="28"/>
        <v>0</v>
      </c>
      <c r="DO8" s="290">
        <f t="shared" si="29"/>
        <v>0</v>
      </c>
      <c r="DP8" s="290">
        <f t="shared" si="87"/>
        <v>0</v>
      </c>
      <c r="DQ8" s="634">
        <f t="shared" si="30"/>
        <v>0</v>
      </c>
      <c r="DR8" s="649">
        <f t="shared" si="31"/>
        <v>0</v>
      </c>
      <c r="DS8" s="15"/>
      <c r="DT8" s="605"/>
      <c r="DU8" s="15"/>
      <c r="DV8" s="636">
        <f t="shared" si="119"/>
        <v>5</v>
      </c>
      <c r="DW8" s="654">
        <f t="shared" si="32"/>
        <v>5</v>
      </c>
      <c r="DX8" s="402" t="s">
        <v>370</v>
      </c>
      <c r="DY8" s="634">
        <f t="shared" si="33"/>
        <v>0</v>
      </c>
      <c r="DZ8" s="290">
        <f t="shared" si="34"/>
        <v>0</v>
      </c>
      <c r="EA8" s="649">
        <f t="shared" si="35"/>
        <v>0</v>
      </c>
      <c r="EB8" s="15"/>
      <c r="EC8" s="605"/>
      <c r="ED8" s="15"/>
      <c r="EE8" s="15"/>
      <c r="EF8" s="15"/>
      <c r="EG8" s="15"/>
      <c r="EH8" s="15"/>
      <c r="EI8" s="15"/>
      <c r="EJ8" s="15"/>
      <c r="EK8" s="605"/>
      <c r="EL8" s="15"/>
      <c r="EM8" s="636">
        <f t="shared" si="120"/>
        <v>5</v>
      </c>
      <c r="EN8" s="654">
        <f t="shared" si="36"/>
        <v>5</v>
      </c>
      <c r="EO8" s="402" t="s">
        <v>370</v>
      </c>
      <c r="EP8" s="634">
        <f t="shared" si="37"/>
        <v>0</v>
      </c>
      <c r="EQ8" s="290">
        <f t="shared" si="38"/>
        <v>0</v>
      </c>
      <c r="ER8" s="634">
        <f t="shared" si="39"/>
        <v>0</v>
      </c>
      <c r="ES8" s="290">
        <f t="shared" si="40"/>
        <v>0</v>
      </c>
      <c r="ET8" s="634">
        <f t="shared" si="41"/>
        <v>0</v>
      </c>
      <c r="EU8" s="290">
        <f t="shared" si="42"/>
        <v>0</v>
      </c>
      <c r="EV8" s="290">
        <f t="shared" si="43"/>
        <v>0</v>
      </c>
      <c r="EW8" s="634">
        <f t="shared" si="44"/>
        <v>0</v>
      </c>
      <c r="EX8" s="649">
        <f t="shared" si="45"/>
        <v>0</v>
      </c>
      <c r="EY8" s="15"/>
      <c r="EZ8" s="605"/>
      <c r="FA8" s="15"/>
      <c r="FB8" s="15"/>
      <c r="FC8" s="15"/>
      <c r="FD8" s="15"/>
      <c r="FE8" s="15"/>
      <c r="FF8" s="605"/>
      <c r="FG8" s="15"/>
      <c r="FH8" s="636">
        <f t="shared" si="121"/>
        <v>5</v>
      </c>
      <c r="FI8" s="637">
        <f t="shared" si="46"/>
        <v>5</v>
      </c>
      <c r="FJ8" s="402" t="s">
        <v>370</v>
      </c>
      <c r="FK8" s="634">
        <f t="shared" si="47"/>
        <v>0</v>
      </c>
      <c r="FL8" s="290">
        <f t="shared" si="48"/>
        <v>0</v>
      </c>
      <c r="FM8" s="649">
        <f t="shared" si="49"/>
        <v>0</v>
      </c>
      <c r="FN8" s="15"/>
      <c r="FO8" s="605"/>
      <c r="FP8" s="15"/>
      <c r="FQ8" s="628">
        <v>5</v>
      </c>
      <c r="FR8" s="637">
        <v>5</v>
      </c>
      <c r="FS8" s="402" t="s">
        <v>370</v>
      </c>
      <c r="FT8" s="290">
        <f t="shared" si="50"/>
        <v>0</v>
      </c>
      <c r="FU8" s="290">
        <f t="shared" si="51"/>
        <v>0</v>
      </c>
      <c r="FV8" s="290">
        <f t="shared" si="52"/>
        <v>0</v>
      </c>
      <c r="FW8" s="290">
        <f t="shared" si="53"/>
        <v>0</v>
      </c>
      <c r="FX8" s="290">
        <f t="shared" si="54"/>
        <v>0</v>
      </c>
      <c r="FY8" s="290">
        <f t="shared" si="55"/>
        <v>0</v>
      </c>
      <c r="FZ8" s="290">
        <f t="shared" si="56"/>
        <v>0</v>
      </c>
      <c r="GA8" s="290">
        <f t="shared" si="57"/>
        <v>0</v>
      </c>
      <c r="GB8" s="655">
        <f t="shared" si="58"/>
        <v>0</v>
      </c>
      <c r="GC8" s="15"/>
      <c r="GD8" s="605"/>
      <c r="GE8" s="15"/>
      <c r="GF8" s="636">
        <f t="shared" si="89"/>
        <v>5</v>
      </c>
      <c r="GG8" s="637">
        <f t="shared" si="59"/>
        <v>5</v>
      </c>
      <c r="GH8" s="402" t="s">
        <v>370</v>
      </c>
      <c r="GI8" s="649">
        <f t="shared" si="60"/>
        <v>0</v>
      </c>
      <c r="GJ8" s="649">
        <f t="shared" si="61"/>
        <v>0</v>
      </c>
      <c r="GK8" s="649">
        <f t="shared" si="62"/>
        <v>0</v>
      </c>
      <c r="GL8" s="649">
        <f t="shared" si="63"/>
        <v>0</v>
      </c>
      <c r="GM8" s="649">
        <f t="shared" si="64"/>
        <v>0</v>
      </c>
      <c r="GN8" s="649">
        <f t="shared" si="65"/>
        <v>0</v>
      </c>
      <c r="GO8" s="649">
        <f t="shared" si="66"/>
        <v>0</v>
      </c>
      <c r="GP8" s="649">
        <f t="shared" si="67"/>
        <v>0</v>
      </c>
      <c r="GQ8" s="845">
        <f t="shared" si="90"/>
        <v>0</v>
      </c>
      <c r="GR8" s="616"/>
      <c r="GS8" s="605"/>
      <c r="GT8" s="15"/>
      <c r="GU8" s="628">
        <f t="shared" si="91"/>
        <v>5</v>
      </c>
      <c r="GV8" s="637">
        <f t="shared" si="68"/>
        <v>5</v>
      </c>
      <c r="GW8" s="402" t="s">
        <v>370</v>
      </c>
      <c r="GX8" s="635" t="s">
        <v>360</v>
      </c>
      <c r="GY8" s="290">
        <f t="shared" si="69"/>
        <v>0</v>
      </c>
      <c r="GZ8" s="633">
        <f t="shared" si="70"/>
        <v>0</v>
      </c>
      <c r="HA8" s="649">
        <f t="shared" si="92"/>
        <v>3149</v>
      </c>
      <c r="HB8" s="290">
        <f t="shared" si="71"/>
        <v>0</v>
      </c>
      <c r="HC8" s="656">
        <f t="shared" si="72"/>
        <v>0</v>
      </c>
      <c r="HD8" s="657"/>
      <c r="HE8" s="605"/>
      <c r="HF8" s="15"/>
      <c r="HG8" s="657"/>
      <c r="HH8" s="657"/>
      <c r="HI8" s="657"/>
      <c r="HJ8" s="657"/>
      <c r="HK8" s="657"/>
      <c r="HL8" s="657"/>
      <c r="HM8" s="657"/>
      <c r="HN8" s="605"/>
      <c r="HO8" s="15"/>
      <c r="HP8" s="636">
        <f t="shared" si="122"/>
        <v>5</v>
      </c>
      <c r="HQ8" s="660">
        <f t="shared" si="73"/>
        <v>5</v>
      </c>
      <c r="HR8" s="402" t="s">
        <v>370</v>
      </c>
      <c r="HS8" s="845">
        <f t="shared" si="93"/>
        <v>0</v>
      </c>
      <c r="HT8" s="661">
        <f t="shared" si="94"/>
        <v>3149</v>
      </c>
      <c r="HU8" s="661">
        <v>3149</v>
      </c>
      <c r="HV8" s="630">
        <f t="shared" si="95"/>
        <v>0</v>
      </c>
      <c r="HW8" s="661">
        <f t="shared" si="96"/>
        <v>0</v>
      </c>
      <c r="HX8" s="631">
        <v>10000</v>
      </c>
      <c r="HY8" s="15"/>
      <c r="HZ8" s="60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605"/>
      <c r="IN8" s="15"/>
      <c r="IO8" s="636">
        <v>5</v>
      </c>
      <c r="IP8" s="660">
        <v>5</v>
      </c>
      <c r="IQ8" s="402" t="s">
        <v>370</v>
      </c>
      <c r="IR8" s="667">
        <f t="shared" si="97"/>
        <v>0</v>
      </c>
      <c r="IS8" s="668">
        <f t="shared" si="97"/>
        <v>0</v>
      </c>
      <c r="IT8" s="669">
        <f t="shared" si="97"/>
        <v>3149</v>
      </c>
      <c r="IU8" s="633">
        <v>0</v>
      </c>
      <c r="IV8" s="633">
        <f t="shared" si="99"/>
        <v>0</v>
      </c>
      <c r="IW8" s="667">
        <f t="shared" si="100"/>
        <v>0</v>
      </c>
      <c r="IX8" s="667">
        <f t="shared" si="101"/>
        <v>0</v>
      </c>
      <c r="IY8" s="670">
        <f>IT8</f>
        <v>3149</v>
      </c>
      <c r="IZ8" s="670">
        <f>IY8</f>
        <v>3149</v>
      </c>
      <c r="JA8" s="667">
        <f t="shared" si="104"/>
        <v>0</v>
      </c>
      <c r="JB8" s="655">
        <f t="shared" si="105"/>
        <v>0</v>
      </c>
      <c r="JC8" s="15"/>
      <c r="JD8" s="605"/>
      <c r="JE8" s="15"/>
      <c r="JF8" s="636">
        <f t="shared" si="123"/>
        <v>5</v>
      </c>
      <c r="JG8" s="660">
        <f t="shared" si="74"/>
        <v>5</v>
      </c>
      <c r="JH8" s="402" t="s">
        <v>370</v>
      </c>
      <c r="JI8" s="845">
        <f t="shared" si="106"/>
        <v>0</v>
      </c>
      <c r="JJ8" s="661">
        <f t="shared" si="107"/>
        <v>3149</v>
      </c>
      <c r="JK8" s="661">
        <v>3149</v>
      </c>
      <c r="JL8" s="630">
        <f t="shared" si="125"/>
        <v>0</v>
      </c>
      <c r="JM8" s="661">
        <f t="shared" si="109"/>
        <v>0</v>
      </c>
      <c r="JN8" s="631">
        <v>10000</v>
      </c>
      <c r="JO8" s="15"/>
      <c r="JP8" s="15"/>
      <c r="JQ8" s="605"/>
      <c r="JR8" s="15"/>
      <c r="JS8" s="845">
        <v>0</v>
      </c>
      <c r="JT8" s="661">
        <v>3149</v>
      </c>
      <c r="JU8" s="850">
        <f t="shared" si="110"/>
        <v>0</v>
      </c>
      <c r="JV8" s="851">
        <f t="shared" si="111"/>
        <v>0</v>
      </c>
    </row>
    <row r="9" spans="1:287" ht="17.25" thickBot="1" x14ac:dyDescent="0.35">
      <c r="A9" s="247">
        <v>6</v>
      </c>
      <c r="B9" s="724" t="s">
        <v>49</v>
      </c>
      <c r="C9" s="844">
        <f>'ABDA 3 month Phase I'!LL27+'ABDA 3 month Phase I'!LN27</f>
        <v>3590376.0563904252</v>
      </c>
      <c r="D9" s="672">
        <f t="shared" si="0"/>
        <v>2.6300746460491818E-2</v>
      </c>
      <c r="E9" s="673">
        <v>0.16708322678587464</v>
      </c>
      <c r="F9" s="15"/>
      <c r="G9" s="605"/>
      <c r="H9" s="15"/>
      <c r="I9" s="247">
        <f t="shared" si="112"/>
        <v>6</v>
      </c>
      <c r="J9" s="674">
        <f t="shared" si="1"/>
        <v>6</v>
      </c>
      <c r="K9" s="15" t="s">
        <v>371</v>
      </c>
      <c r="L9" s="842">
        <v>9225644.3811471555</v>
      </c>
      <c r="M9" s="564">
        <f t="shared" si="2"/>
        <v>4.2932840687744927E-3</v>
      </c>
      <c r="N9" s="365">
        <v>1806.0345960572092</v>
      </c>
      <c r="O9" s="365">
        <f t="shared" si="75"/>
        <v>5108.2323679113606</v>
      </c>
      <c r="P9" s="564">
        <f t="shared" si="3"/>
        <v>3.0891921314818841E-3</v>
      </c>
      <c r="Q9" s="231" t="s">
        <v>355</v>
      </c>
      <c r="R9" s="15"/>
      <c r="S9" s="605"/>
      <c r="T9" s="15"/>
      <c r="U9" s="593">
        <f t="shared" si="113"/>
        <v>6</v>
      </c>
      <c r="V9" s="675">
        <f t="shared" si="4"/>
        <v>6</v>
      </c>
      <c r="W9" s="15" t="s">
        <v>371</v>
      </c>
      <c r="X9" s="270">
        <f t="shared" si="76"/>
        <v>685354.2805471695</v>
      </c>
      <c r="Y9" s="564">
        <f t="shared" si="5"/>
        <v>6.4998531361161816E-3</v>
      </c>
      <c r="Z9" s="15"/>
      <c r="AA9" s="605"/>
      <c r="AB9" s="15"/>
      <c r="AC9" s="593">
        <f t="shared" si="114"/>
        <v>6</v>
      </c>
      <c r="AD9" s="74">
        <v>6</v>
      </c>
      <c r="AE9" s="258" t="s">
        <v>371</v>
      </c>
      <c r="AF9" s="280">
        <v>6.16</v>
      </c>
      <c r="AG9" s="15"/>
      <c r="AH9" s="605"/>
      <c r="AI9" s="15"/>
      <c r="AJ9" s="15"/>
      <c r="AK9" s="15"/>
      <c r="AL9" s="15"/>
      <c r="AM9" s="15"/>
      <c r="AN9" s="605"/>
      <c r="AO9" s="15"/>
      <c r="AP9" s="593">
        <f t="shared" si="78"/>
        <v>6</v>
      </c>
      <c r="AQ9" s="678">
        <f t="shared" si="6"/>
        <v>6</v>
      </c>
      <c r="AR9" s="15" t="s">
        <v>371</v>
      </c>
      <c r="AS9" s="15">
        <f t="shared" si="7"/>
        <v>6.16</v>
      </c>
      <c r="AT9" s="845">
        <f t="shared" si="79"/>
        <v>9225644.3811471555</v>
      </c>
      <c r="AU9" s="679">
        <f t="shared" si="115"/>
        <v>15786.10260774069</v>
      </c>
      <c r="AV9" s="680">
        <f t="shared" si="8"/>
        <v>16930.461610067734</v>
      </c>
      <c r="AW9" s="681">
        <f t="shared" si="9"/>
        <v>25.342950436158226</v>
      </c>
      <c r="AX9" s="270">
        <f t="shared" si="124"/>
        <v>429067.84944522619</v>
      </c>
      <c r="AY9" s="564">
        <f t="shared" si="80"/>
        <v>8.4626214296031673E-3</v>
      </c>
      <c r="AZ9" s="682">
        <f t="shared" si="10"/>
        <v>4.650817</v>
      </c>
      <c r="BA9" s="15"/>
      <c r="BB9" s="605"/>
      <c r="BC9" s="15"/>
      <c r="BD9" s="15"/>
      <c r="BE9" s="15"/>
      <c r="BF9" s="15"/>
      <c r="BG9" s="15"/>
      <c r="BH9" s="15"/>
      <c r="BI9" s="605"/>
      <c r="BJ9" s="15"/>
      <c r="BK9" s="247">
        <f t="shared" si="116"/>
        <v>6</v>
      </c>
      <c r="BL9" s="231">
        <f t="shared" si="11"/>
        <v>6</v>
      </c>
      <c r="BM9" s="15" t="s">
        <v>371</v>
      </c>
      <c r="BN9" s="564">
        <f t="shared" si="81"/>
        <v>8.4626214296031673E-3</v>
      </c>
      <c r="BO9" s="270">
        <f t="shared" si="82"/>
        <v>98797.227366472012</v>
      </c>
      <c r="BP9" s="564">
        <f t="shared" si="83"/>
        <v>4.2932840687744927E-3</v>
      </c>
      <c r="BQ9" s="270">
        <f t="shared" si="84"/>
        <v>50122.124192840762</v>
      </c>
      <c r="BR9" s="685">
        <f t="shared" si="12"/>
        <v>148919.35155931278</v>
      </c>
      <c r="BS9" s="682">
        <f t="shared" si="13"/>
        <v>1.6141890000000001</v>
      </c>
      <c r="BT9" s="15"/>
      <c r="BU9" s="605"/>
      <c r="BV9" s="15"/>
      <c r="BW9" s="330">
        <v>6</v>
      </c>
      <c r="BX9" s="728" t="s">
        <v>70</v>
      </c>
      <c r="BY9" s="734">
        <f>SUM(BY4:BY8)</f>
        <v>1.0000000000000018</v>
      </c>
      <c r="BZ9" s="735">
        <v>22476369.306504369</v>
      </c>
      <c r="CA9" s="736"/>
      <c r="CB9" s="736"/>
      <c r="CC9" s="735">
        <f>SUM(CC4:CC8)</f>
        <v>5337158.1364165405</v>
      </c>
      <c r="CD9" s="735">
        <f>SUM(CD4:CD8)</f>
        <v>17139211.170087866</v>
      </c>
      <c r="CE9" s="15"/>
      <c r="CF9" s="605"/>
      <c r="CG9" s="15"/>
      <c r="CH9" s="247">
        <f t="shared" si="117"/>
        <v>6</v>
      </c>
      <c r="CI9" s="74">
        <f t="shared" si="15"/>
        <v>6</v>
      </c>
      <c r="CJ9" s="15" t="s">
        <v>371</v>
      </c>
      <c r="CK9" s="254">
        <f t="shared" si="16"/>
        <v>4.2932840687744927E-3</v>
      </c>
      <c r="CL9" s="256">
        <f t="shared" si="17"/>
        <v>22913.935999607293</v>
      </c>
      <c r="CM9" s="254">
        <f t="shared" si="18"/>
        <v>3.0891921314818841E-3</v>
      </c>
      <c r="CN9" s="256">
        <f t="shared" si="19"/>
        <v>52946.316286441855</v>
      </c>
      <c r="CO9" s="256">
        <f t="shared" si="20"/>
        <v>75860.252286049144</v>
      </c>
      <c r="CP9" s="254">
        <f t="shared" si="21"/>
        <v>3.3751114893852564E-3</v>
      </c>
      <c r="CQ9" s="252">
        <f t="shared" si="22"/>
        <v>0.82227600000000001</v>
      </c>
      <c r="CR9" s="15"/>
      <c r="CS9" s="605"/>
      <c r="CT9" s="15"/>
      <c r="CU9" s="15"/>
      <c r="CV9" s="15"/>
      <c r="CW9" s="15"/>
      <c r="CX9" s="15"/>
      <c r="CY9" s="15"/>
      <c r="CZ9" s="15"/>
      <c r="DA9" s="15"/>
      <c r="DB9" s="15"/>
      <c r="DC9" s="548">
        <f>'ABDA 3 month Phase II'!C8</f>
        <v>5324144.1453817608</v>
      </c>
      <c r="DD9" s="15"/>
      <c r="DE9" s="605"/>
      <c r="DF9" s="15"/>
      <c r="DG9" s="593">
        <f t="shared" si="118"/>
        <v>6</v>
      </c>
      <c r="DH9" s="689">
        <f t="shared" si="24"/>
        <v>6</v>
      </c>
      <c r="DI9" s="15" t="s">
        <v>371</v>
      </c>
      <c r="DJ9" s="254">
        <f t="shared" si="25"/>
        <v>3.3751114893852564E-3</v>
      </c>
      <c r="DK9" s="256">
        <f t="shared" si="86"/>
        <v>194.96248438556324</v>
      </c>
      <c r="DL9" s="254">
        <f t="shared" si="26"/>
        <v>3.0891921314818841E-3</v>
      </c>
      <c r="DM9" s="256">
        <f t="shared" si="27"/>
        <v>6130.6017976172725</v>
      </c>
      <c r="DN9" s="254">
        <f t="shared" si="28"/>
        <v>4.2932840687744927E-3</v>
      </c>
      <c r="DO9" s="256">
        <f t="shared" si="29"/>
        <v>14089.901512116374</v>
      </c>
      <c r="DP9" s="256">
        <f t="shared" si="87"/>
        <v>20415.465794119209</v>
      </c>
      <c r="DQ9" s="254">
        <f t="shared" si="30"/>
        <v>3.8345065867211505E-3</v>
      </c>
      <c r="DR9" s="252">
        <f t="shared" si="31"/>
        <v>0.22128999999999999</v>
      </c>
      <c r="DS9" s="15"/>
      <c r="DT9" s="605"/>
      <c r="DU9" s="15"/>
      <c r="DV9" s="593">
        <f t="shared" si="119"/>
        <v>6</v>
      </c>
      <c r="DW9" s="689">
        <f t="shared" si="32"/>
        <v>6</v>
      </c>
      <c r="DX9" s="15" t="s">
        <v>371</v>
      </c>
      <c r="DY9" s="254">
        <f t="shared" si="33"/>
        <v>3.0891921314818841E-3</v>
      </c>
      <c r="DZ9" s="256">
        <f t="shared" si="34"/>
        <v>11091.361462462259</v>
      </c>
      <c r="EA9" s="252">
        <f t="shared" si="35"/>
        <v>0.120223</v>
      </c>
      <c r="EB9" s="15"/>
      <c r="EC9" s="605"/>
      <c r="ED9" s="15"/>
      <c r="EE9" s="15"/>
      <c r="EF9" s="15"/>
      <c r="EG9" s="15"/>
      <c r="EH9" s="15"/>
      <c r="EI9" s="23"/>
      <c r="EJ9" s="15"/>
      <c r="EK9" s="605"/>
      <c r="EL9" s="15"/>
      <c r="EM9" s="593">
        <f t="shared" si="120"/>
        <v>6</v>
      </c>
      <c r="EN9" s="689">
        <f t="shared" si="36"/>
        <v>6</v>
      </c>
      <c r="EO9" s="15" t="s">
        <v>371</v>
      </c>
      <c r="EP9" s="254">
        <f t="shared" si="37"/>
        <v>6.4998531361161816E-3</v>
      </c>
      <c r="EQ9" s="256">
        <f t="shared" si="38"/>
        <v>46119.172451359227</v>
      </c>
      <c r="ER9" s="254">
        <f t="shared" si="39"/>
        <v>3.3751114893852564E-3</v>
      </c>
      <c r="ES9" s="256">
        <f t="shared" si="40"/>
        <v>3948.1529742118678</v>
      </c>
      <c r="ET9" s="254">
        <f t="shared" si="41"/>
        <v>4.2932840687744927E-3</v>
      </c>
      <c r="EU9" s="256">
        <f t="shared" si="42"/>
        <v>12768.593624339725</v>
      </c>
      <c r="EV9" s="256">
        <f t="shared" si="43"/>
        <v>62835.919049910815</v>
      </c>
      <c r="EW9" s="254">
        <f t="shared" si="44"/>
        <v>5.5907386448758528E-3</v>
      </c>
      <c r="EX9" s="252">
        <f t="shared" si="45"/>
        <v>0.68110099999999996</v>
      </c>
      <c r="EY9" s="15"/>
      <c r="EZ9" s="605"/>
      <c r="FA9" s="15"/>
      <c r="FB9" s="15"/>
      <c r="FC9" s="15"/>
      <c r="FD9" s="15"/>
      <c r="FE9" s="15"/>
      <c r="FF9" s="605"/>
      <c r="FG9" s="15"/>
      <c r="FH9" s="593">
        <f t="shared" si="121"/>
        <v>6</v>
      </c>
      <c r="FI9" s="675">
        <f t="shared" si="46"/>
        <v>6</v>
      </c>
      <c r="FJ9" s="15" t="s">
        <v>371</v>
      </c>
      <c r="FK9" s="254">
        <f t="shared" si="47"/>
        <v>6.4998531361161816E-3</v>
      </c>
      <c r="FL9" s="256">
        <f t="shared" si="48"/>
        <v>128902.0669576074</v>
      </c>
      <c r="FM9" s="252">
        <f t="shared" si="49"/>
        <v>1.3972150000000001</v>
      </c>
      <c r="FN9" s="15"/>
      <c r="FO9" s="605"/>
      <c r="FP9" s="15"/>
      <c r="FQ9" s="247">
        <v>6</v>
      </c>
      <c r="FR9" s="675">
        <v>6</v>
      </c>
      <c r="FS9" s="15" t="s">
        <v>371</v>
      </c>
      <c r="FT9" s="256">
        <f t="shared" si="50"/>
        <v>429067.84944522619</v>
      </c>
      <c r="FU9" s="256">
        <f t="shared" si="51"/>
        <v>148919.35155931278</v>
      </c>
      <c r="FV9" s="256">
        <f t="shared" si="52"/>
        <v>75860.252286049144</v>
      </c>
      <c r="FW9" s="256">
        <f t="shared" si="53"/>
        <v>20415.465794119209</v>
      </c>
      <c r="FX9" s="256">
        <f t="shared" si="54"/>
        <v>11091.361462462259</v>
      </c>
      <c r="FY9" s="256">
        <f t="shared" si="55"/>
        <v>62835.919049910815</v>
      </c>
      <c r="FZ9" s="256">
        <f t="shared" si="56"/>
        <v>128902.0669576074</v>
      </c>
      <c r="GA9" s="256">
        <f t="shared" si="57"/>
        <v>877092.26655468775</v>
      </c>
      <c r="GB9" s="325">
        <f t="shared" si="58"/>
        <v>9.5071110000000001</v>
      </c>
      <c r="GC9" s="15"/>
      <c r="GD9" s="605"/>
      <c r="GE9" s="15"/>
      <c r="GF9" s="593">
        <f t="shared" si="89"/>
        <v>6</v>
      </c>
      <c r="GG9" s="675">
        <f t="shared" si="59"/>
        <v>6</v>
      </c>
      <c r="GH9" s="15" t="s">
        <v>371</v>
      </c>
      <c r="GI9" s="252">
        <f t="shared" si="60"/>
        <v>4.650817</v>
      </c>
      <c r="GJ9" s="252">
        <f t="shared" si="61"/>
        <v>1.6141890000000001</v>
      </c>
      <c r="GK9" s="252">
        <f t="shared" si="62"/>
        <v>0.82227600000000001</v>
      </c>
      <c r="GL9" s="252">
        <f t="shared" si="63"/>
        <v>0.22128999999999999</v>
      </c>
      <c r="GM9" s="252">
        <f t="shared" si="64"/>
        <v>0.120223</v>
      </c>
      <c r="GN9" s="252">
        <f t="shared" si="65"/>
        <v>0.68110099999999996</v>
      </c>
      <c r="GO9" s="252">
        <f t="shared" si="66"/>
        <v>1.3972150000000001</v>
      </c>
      <c r="GP9" s="252">
        <f t="shared" si="67"/>
        <v>9.5071110000000001</v>
      </c>
      <c r="GQ9" s="845">
        <f t="shared" si="90"/>
        <v>9225644.3811471555</v>
      </c>
      <c r="GR9" s="616"/>
      <c r="GS9" s="605"/>
      <c r="GT9" s="15"/>
      <c r="GU9" s="247">
        <f t="shared" si="91"/>
        <v>6</v>
      </c>
      <c r="GV9" s="675">
        <f t="shared" si="68"/>
        <v>6</v>
      </c>
      <c r="GW9" s="15" t="s">
        <v>371</v>
      </c>
      <c r="GX9" s="231" t="s">
        <v>355</v>
      </c>
      <c r="GY9" s="270">
        <f t="shared" si="69"/>
        <v>877092.26655468775</v>
      </c>
      <c r="GZ9" s="365">
        <f t="shared" si="70"/>
        <v>9225644.3811471555</v>
      </c>
      <c r="HA9" s="252">
        <f t="shared" si="92"/>
        <v>9.5071110000000001</v>
      </c>
      <c r="HB9" s="256">
        <f t="shared" si="71"/>
        <v>877092.25178092311</v>
      </c>
      <c r="HC9" s="657">
        <f t="shared" si="72"/>
        <v>-1.477376464754343E-2</v>
      </c>
      <c r="HD9" s="657"/>
      <c r="HE9" s="605"/>
      <c r="HF9" s="15"/>
      <c r="HG9" s="657"/>
      <c r="HH9" s="657"/>
      <c r="HI9" s="657"/>
      <c r="HJ9" s="657"/>
      <c r="HK9" s="657"/>
      <c r="HL9" s="657"/>
      <c r="HM9" s="657"/>
      <c r="HN9" s="605"/>
      <c r="HO9" s="15"/>
      <c r="HP9" s="593">
        <f t="shared" si="122"/>
        <v>6</v>
      </c>
      <c r="HQ9" s="694">
        <f t="shared" si="73"/>
        <v>6</v>
      </c>
      <c r="HR9" s="15" t="s">
        <v>371</v>
      </c>
      <c r="HS9" s="845">
        <f t="shared" si="93"/>
        <v>9225644.3811471555</v>
      </c>
      <c r="HT9" s="695">
        <f t="shared" si="94"/>
        <v>9.5071110000000001</v>
      </c>
      <c r="HU9" s="695">
        <v>7.1595380000000004</v>
      </c>
      <c r="HV9" s="672">
        <f t="shared" si="95"/>
        <v>0.32789448145955791</v>
      </c>
      <c r="HW9" s="695">
        <f t="shared" si="96"/>
        <v>2.3475729999999997</v>
      </c>
      <c r="HX9" s="673">
        <v>10</v>
      </c>
      <c r="HY9" s="15"/>
      <c r="HZ9" s="60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605"/>
      <c r="IN9" s="15"/>
      <c r="IO9" s="593">
        <v>6</v>
      </c>
      <c r="IP9" s="694">
        <v>6</v>
      </c>
      <c r="IQ9" s="15" t="s">
        <v>371</v>
      </c>
      <c r="IR9" s="696">
        <f t="shared" si="97"/>
        <v>877092.26655468775</v>
      </c>
      <c r="IS9" s="697">
        <f t="shared" si="97"/>
        <v>9225644.3811471555</v>
      </c>
      <c r="IT9" s="698">
        <f t="shared" si="97"/>
        <v>9.5071110000000001</v>
      </c>
      <c r="IU9" s="365">
        <f t="shared" si="98"/>
        <v>1404574.624918075</v>
      </c>
      <c r="IV9" s="365">
        <f t="shared" si="99"/>
        <v>7821069.7562290803</v>
      </c>
      <c r="IW9" s="696">
        <f t="shared" si="100"/>
        <v>21068.619373771126</v>
      </c>
      <c r="IX9" s="696">
        <f t="shared" si="101"/>
        <v>856023.64718091663</v>
      </c>
      <c r="IY9" s="556">
        <f t="shared" si="102"/>
        <v>9.2787409942900378</v>
      </c>
      <c r="IZ9" s="699">
        <f t="shared" si="103"/>
        <v>10.778740994290038</v>
      </c>
      <c r="JA9" s="696">
        <f t="shared" si="104"/>
        <v>877092.26655468764</v>
      </c>
      <c r="JB9" s="700">
        <f t="shared" si="105"/>
        <v>0.22837000570996224</v>
      </c>
      <c r="JC9" s="15"/>
      <c r="JD9" s="605"/>
      <c r="JE9" s="15"/>
      <c r="JF9" s="593">
        <f t="shared" si="123"/>
        <v>6</v>
      </c>
      <c r="JG9" s="694">
        <f t="shared" si="74"/>
        <v>6</v>
      </c>
      <c r="JH9" s="15" t="s">
        <v>371</v>
      </c>
      <c r="JI9" s="845">
        <f t="shared" si="106"/>
        <v>9225644.3811471555</v>
      </c>
      <c r="JJ9" s="695">
        <f t="shared" si="107"/>
        <v>9.2787409942900378</v>
      </c>
      <c r="JK9" s="695">
        <v>6.9249999999999998</v>
      </c>
      <c r="JL9" s="672">
        <f t="shared" si="125"/>
        <v>0.33989039628737006</v>
      </c>
      <c r="JM9" s="695">
        <f t="shared" si="109"/>
        <v>2.353740994290038</v>
      </c>
      <c r="JN9" s="673">
        <v>10</v>
      </c>
      <c r="JO9" s="15"/>
      <c r="JP9" s="15"/>
      <c r="JQ9" s="605"/>
      <c r="JR9" s="15"/>
      <c r="JS9" s="845">
        <v>9216170</v>
      </c>
      <c r="JT9" s="695">
        <v>9.3134858239204483</v>
      </c>
      <c r="JU9" s="850">
        <f t="shared" si="110"/>
        <v>-9474.3811471555382</v>
      </c>
      <c r="JV9" s="851">
        <f t="shared" si="111"/>
        <v>-3.4744829630410479E-2</v>
      </c>
    </row>
    <row r="10" spans="1:287" x14ac:dyDescent="0.3">
      <c r="A10" s="628">
        <v>7</v>
      </c>
      <c r="B10" s="629" t="s">
        <v>52</v>
      </c>
      <c r="C10" s="844">
        <f>'ABDA 3 month Phase I'!LR27</f>
        <v>11239287.514808541</v>
      </c>
      <c r="D10" s="630">
        <f t="shared" si="0"/>
        <v>8.2331668516287107E-2</v>
      </c>
      <c r="E10" s="631">
        <v>0.52303613751155165</v>
      </c>
      <c r="F10" s="15"/>
      <c r="G10" s="605"/>
      <c r="H10" s="15"/>
      <c r="I10" s="628">
        <f t="shared" si="112"/>
        <v>7</v>
      </c>
      <c r="J10" s="632">
        <f t="shared" si="1"/>
        <v>7</v>
      </c>
      <c r="K10" s="402" t="s">
        <v>372</v>
      </c>
      <c r="L10" s="842">
        <v>37828559.801671028</v>
      </c>
      <c r="M10" s="634">
        <f t="shared" si="2"/>
        <v>1.7604055221669277E-2</v>
      </c>
      <c r="N10" s="633">
        <v>931.02681572591689</v>
      </c>
      <c r="O10" s="633">
        <f t="shared" si="75"/>
        <v>40631.009937319897</v>
      </c>
      <c r="P10" s="634">
        <f t="shared" si="3"/>
        <v>2.4571512639283456E-2</v>
      </c>
      <c r="Q10" s="635" t="s">
        <v>355</v>
      </c>
      <c r="R10" s="15"/>
      <c r="S10" s="605"/>
      <c r="T10" s="15"/>
      <c r="U10" s="636">
        <f t="shared" si="113"/>
        <v>7</v>
      </c>
      <c r="V10" s="637">
        <f t="shared" si="4"/>
        <v>7</v>
      </c>
      <c r="W10" s="402" t="s">
        <v>372</v>
      </c>
      <c r="X10" s="290">
        <f t="shared" si="76"/>
        <v>2631380.9094457752</v>
      </c>
      <c r="Y10" s="634">
        <f t="shared" si="5"/>
        <v>2.4955836626455879E-2</v>
      </c>
      <c r="Z10" s="15"/>
      <c r="AA10" s="605"/>
      <c r="AB10" s="15"/>
      <c r="AC10" s="636">
        <f t="shared" si="114"/>
        <v>7</v>
      </c>
      <c r="AD10" s="638">
        <v>7</v>
      </c>
      <c r="AE10" s="639" t="s">
        <v>372</v>
      </c>
      <c r="AF10" s="640">
        <v>4.88</v>
      </c>
      <c r="AG10" s="15"/>
      <c r="AH10" s="605"/>
      <c r="AI10" s="15"/>
      <c r="AJ10" s="15"/>
      <c r="AK10" s="15"/>
      <c r="AL10" s="15"/>
      <c r="AM10" s="15"/>
      <c r="AN10" s="605"/>
      <c r="AO10" s="15"/>
      <c r="AP10" s="636">
        <f t="shared" si="78"/>
        <v>7</v>
      </c>
      <c r="AQ10" s="645">
        <f t="shared" si="6"/>
        <v>7</v>
      </c>
      <c r="AR10" s="402" t="s">
        <v>372</v>
      </c>
      <c r="AS10" s="402">
        <f t="shared" si="7"/>
        <v>4.88</v>
      </c>
      <c r="AT10" s="845">
        <f t="shared" si="79"/>
        <v>37828559.801671028</v>
      </c>
      <c r="AU10" s="646">
        <f t="shared" si="115"/>
        <v>51278.714397820724</v>
      </c>
      <c r="AV10" s="647">
        <f t="shared" si="8"/>
        <v>54995.987743056008</v>
      </c>
      <c r="AW10" s="648">
        <f t="shared" si="9"/>
        <v>25.342950436158226</v>
      </c>
      <c r="AX10" s="290">
        <f t="shared" si="124"/>
        <v>1393760.5915598336</v>
      </c>
      <c r="AY10" s="634">
        <f t="shared" si="80"/>
        <v>2.7489517718750307E-2</v>
      </c>
      <c r="AZ10" s="649">
        <f t="shared" si="10"/>
        <v>3.6844139999999999</v>
      </c>
      <c r="BA10" s="15"/>
      <c r="BB10" s="605"/>
      <c r="BC10" s="15"/>
      <c r="BD10" s="15"/>
      <c r="BE10" s="15"/>
      <c r="BF10" s="15"/>
      <c r="BG10" s="15"/>
      <c r="BH10" s="15"/>
      <c r="BI10" s="605"/>
      <c r="BJ10" s="15"/>
      <c r="BK10" s="628">
        <f t="shared" si="116"/>
        <v>7</v>
      </c>
      <c r="BL10" s="635">
        <f t="shared" si="11"/>
        <v>7</v>
      </c>
      <c r="BM10" s="402" t="s">
        <v>372</v>
      </c>
      <c r="BN10" s="634">
        <f t="shared" si="81"/>
        <v>2.7489517718750307E-2</v>
      </c>
      <c r="BO10" s="290">
        <f t="shared" si="82"/>
        <v>320927.52285403712</v>
      </c>
      <c r="BP10" s="634">
        <f t="shared" si="83"/>
        <v>1.7604055221669277E-2</v>
      </c>
      <c r="BQ10" s="290">
        <f t="shared" si="84"/>
        <v>205519.27801274045</v>
      </c>
      <c r="BR10" s="650">
        <f t="shared" si="12"/>
        <v>526446.80086677754</v>
      </c>
      <c r="BS10" s="649">
        <f t="shared" si="13"/>
        <v>1.3916649999999999</v>
      </c>
      <c r="BT10" s="15"/>
      <c r="BU10" s="605"/>
      <c r="BV10" s="10"/>
      <c r="BW10" s="191"/>
      <c r="BX10" s="191"/>
      <c r="BY10" s="191"/>
      <c r="BZ10" s="191"/>
      <c r="CA10" s="191"/>
      <c r="CB10" s="191"/>
      <c r="CC10" s="191"/>
      <c r="CD10" s="191"/>
      <c r="CE10" s="15"/>
      <c r="CF10" s="605"/>
      <c r="CG10" s="15"/>
      <c r="CH10" s="628">
        <f t="shared" si="117"/>
        <v>7</v>
      </c>
      <c r="CI10" s="638">
        <f t="shared" si="15"/>
        <v>7</v>
      </c>
      <c r="CJ10" s="402" t="s">
        <v>372</v>
      </c>
      <c r="CK10" s="634">
        <f t="shared" si="16"/>
        <v>1.7604055221669277E-2</v>
      </c>
      <c r="CL10" s="290">
        <f t="shared" si="17"/>
        <v>93955.626560258272</v>
      </c>
      <c r="CM10" s="634">
        <f t="shared" si="18"/>
        <v>2.4571512639283456E-2</v>
      </c>
      <c r="CN10" s="290">
        <f t="shared" si="19"/>
        <v>421136.34389316221</v>
      </c>
      <c r="CO10" s="290">
        <f t="shared" si="20"/>
        <v>515091.97045342048</v>
      </c>
      <c r="CP10" s="634">
        <f t="shared" si="21"/>
        <v>2.2917045161042034E-2</v>
      </c>
      <c r="CQ10" s="649">
        <f t="shared" si="22"/>
        <v>1.361648</v>
      </c>
      <c r="CR10" s="15"/>
      <c r="CS10" s="605"/>
      <c r="CT10" s="15"/>
      <c r="CU10" s="15"/>
      <c r="CV10" s="15"/>
      <c r="CW10" s="15"/>
      <c r="CX10" s="15"/>
      <c r="CY10" s="15"/>
      <c r="CZ10" s="15"/>
      <c r="DA10" s="15"/>
      <c r="DB10" s="15"/>
      <c r="DC10" s="27"/>
      <c r="DD10" s="10"/>
      <c r="DE10" s="605"/>
      <c r="DF10" s="15"/>
      <c r="DG10" s="636">
        <f t="shared" si="118"/>
        <v>7</v>
      </c>
      <c r="DH10" s="654">
        <f t="shared" si="24"/>
        <v>7</v>
      </c>
      <c r="DI10" s="402" t="s">
        <v>372</v>
      </c>
      <c r="DJ10" s="634">
        <f t="shared" si="25"/>
        <v>2.2917045161042034E-2</v>
      </c>
      <c r="DK10" s="290">
        <f t="shared" si="86"/>
        <v>1323.797472594513</v>
      </c>
      <c r="DL10" s="634">
        <f t="shared" si="26"/>
        <v>2.4571512639283456E-2</v>
      </c>
      <c r="DM10" s="290">
        <f t="shared" si="27"/>
        <v>48762.962336145029</v>
      </c>
      <c r="DN10" s="634">
        <f t="shared" si="28"/>
        <v>1.7604055221669277E-2</v>
      </c>
      <c r="DO10" s="290">
        <f t="shared" si="29"/>
        <v>57773.816107626051</v>
      </c>
      <c r="DP10" s="290">
        <f t="shared" si="87"/>
        <v>107860.57591636559</v>
      </c>
      <c r="DQ10" s="634">
        <f t="shared" si="30"/>
        <v>2.0258763281216837E-2</v>
      </c>
      <c r="DR10" s="649">
        <f t="shared" si="31"/>
        <v>0.28512999999999999</v>
      </c>
      <c r="DS10" s="15"/>
      <c r="DT10" s="605"/>
      <c r="DU10" s="15"/>
      <c r="DV10" s="636">
        <f t="shared" si="119"/>
        <v>7</v>
      </c>
      <c r="DW10" s="654">
        <f t="shared" si="32"/>
        <v>7</v>
      </c>
      <c r="DX10" s="402" t="s">
        <v>372</v>
      </c>
      <c r="DY10" s="634">
        <f t="shared" si="33"/>
        <v>2.4571512639283456E-2</v>
      </c>
      <c r="DZ10" s="290">
        <f t="shared" si="34"/>
        <v>88220.970649378025</v>
      </c>
      <c r="EA10" s="649">
        <f t="shared" si="35"/>
        <v>0.233213</v>
      </c>
      <c r="EB10" s="15"/>
      <c r="EC10" s="605"/>
      <c r="ED10" s="15"/>
      <c r="EE10" s="15"/>
      <c r="EF10" s="15"/>
      <c r="EG10" s="23"/>
      <c r="EH10" s="23"/>
      <c r="EI10" s="23"/>
      <c r="EJ10" s="15"/>
      <c r="EK10" s="605"/>
      <c r="EL10" s="15"/>
      <c r="EM10" s="636">
        <f t="shared" si="120"/>
        <v>7</v>
      </c>
      <c r="EN10" s="654">
        <f t="shared" si="36"/>
        <v>7</v>
      </c>
      <c r="EO10" s="402" t="s">
        <v>372</v>
      </c>
      <c r="EP10" s="634">
        <f t="shared" si="37"/>
        <v>2.4955836626455879E-2</v>
      </c>
      <c r="EQ10" s="290">
        <f t="shared" si="38"/>
        <v>177072.08285188754</v>
      </c>
      <c r="ER10" s="634">
        <f t="shared" si="39"/>
        <v>2.2917045161042034E-2</v>
      </c>
      <c r="ES10" s="290">
        <f t="shared" si="40"/>
        <v>26808.00331997206</v>
      </c>
      <c r="ET10" s="634">
        <f t="shared" si="41"/>
        <v>1.7604055221669277E-2</v>
      </c>
      <c r="EU10" s="290">
        <f t="shared" si="42"/>
        <v>52355.964260732784</v>
      </c>
      <c r="EV10" s="290">
        <f t="shared" si="43"/>
        <v>256236.05043259237</v>
      </c>
      <c r="EW10" s="634">
        <f t="shared" si="44"/>
        <v>2.2798246783435651E-2</v>
      </c>
      <c r="EX10" s="649">
        <f t="shared" si="45"/>
        <v>0.67736099999999999</v>
      </c>
      <c r="EY10" s="15"/>
      <c r="EZ10" s="605"/>
      <c r="FA10" s="15"/>
      <c r="FB10" s="15"/>
      <c r="FC10" s="15"/>
      <c r="FD10" s="15"/>
      <c r="FE10" s="15"/>
      <c r="FF10" s="605"/>
      <c r="FG10" s="15"/>
      <c r="FH10" s="636">
        <f t="shared" si="121"/>
        <v>7</v>
      </c>
      <c r="FI10" s="637">
        <f t="shared" si="46"/>
        <v>7</v>
      </c>
      <c r="FJ10" s="402" t="s">
        <v>372</v>
      </c>
      <c r="FK10" s="634">
        <f t="shared" si="47"/>
        <v>2.4955836626455879E-2</v>
      </c>
      <c r="FL10" s="290">
        <f t="shared" si="48"/>
        <v>494912.55516715837</v>
      </c>
      <c r="FM10" s="649">
        <f t="shared" si="49"/>
        <v>1.3083039999999999</v>
      </c>
      <c r="FN10" s="15"/>
      <c r="FO10" s="605"/>
      <c r="FP10" s="15"/>
      <c r="FQ10" s="628">
        <v>7</v>
      </c>
      <c r="FR10" s="637">
        <v>7</v>
      </c>
      <c r="FS10" s="402" t="s">
        <v>372</v>
      </c>
      <c r="FT10" s="290">
        <f t="shared" si="50"/>
        <v>1393760.5915598336</v>
      </c>
      <c r="FU10" s="290">
        <f t="shared" si="51"/>
        <v>526446.80086677754</v>
      </c>
      <c r="FV10" s="290">
        <f t="shared" si="52"/>
        <v>515091.97045342048</v>
      </c>
      <c r="FW10" s="290">
        <f t="shared" si="53"/>
        <v>107860.57591636559</v>
      </c>
      <c r="FX10" s="290">
        <f t="shared" si="54"/>
        <v>88220.970649378025</v>
      </c>
      <c r="FY10" s="290">
        <f t="shared" si="55"/>
        <v>256236.05043259237</v>
      </c>
      <c r="FZ10" s="290">
        <f t="shared" si="56"/>
        <v>494912.55516715837</v>
      </c>
      <c r="GA10" s="290">
        <f t="shared" si="57"/>
        <v>3382529.5150455255</v>
      </c>
      <c r="GB10" s="655">
        <f t="shared" si="58"/>
        <v>8.9417349999999995</v>
      </c>
      <c r="GC10" s="15"/>
      <c r="GD10" s="605"/>
      <c r="GE10" s="15"/>
      <c r="GF10" s="636">
        <f t="shared" si="89"/>
        <v>7</v>
      </c>
      <c r="GG10" s="637">
        <f t="shared" si="59"/>
        <v>7</v>
      </c>
      <c r="GH10" s="402" t="s">
        <v>372</v>
      </c>
      <c r="GI10" s="649">
        <f t="shared" si="60"/>
        <v>3.6844139999999999</v>
      </c>
      <c r="GJ10" s="649">
        <f t="shared" si="61"/>
        <v>1.3916649999999999</v>
      </c>
      <c r="GK10" s="649">
        <f t="shared" si="62"/>
        <v>1.361648</v>
      </c>
      <c r="GL10" s="649">
        <f t="shared" si="63"/>
        <v>0.28512999999999999</v>
      </c>
      <c r="GM10" s="649">
        <f t="shared" si="64"/>
        <v>0.233213</v>
      </c>
      <c r="GN10" s="649">
        <f t="shared" si="65"/>
        <v>0.67736099999999999</v>
      </c>
      <c r="GO10" s="649">
        <f t="shared" si="66"/>
        <v>1.3083039999999999</v>
      </c>
      <c r="GP10" s="649">
        <f t="shared" si="67"/>
        <v>8.9417349999999995</v>
      </c>
      <c r="GQ10" s="845">
        <f t="shared" si="90"/>
        <v>37828559.801671028</v>
      </c>
      <c r="GR10" s="616"/>
      <c r="GS10" s="605"/>
      <c r="GT10" s="15"/>
      <c r="GU10" s="628">
        <f t="shared" si="91"/>
        <v>7</v>
      </c>
      <c r="GV10" s="637">
        <f t="shared" si="68"/>
        <v>7</v>
      </c>
      <c r="GW10" s="402" t="s">
        <v>372</v>
      </c>
      <c r="GX10" s="635" t="s">
        <v>355</v>
      </c>
      <c r="GY10" s="290">
        <f t="shared" si="69"/>
        <v>3382529.5150455255</v>
      </c>
      <c r="GZ10" s="633">
        <f t="shared" si="70"/>
        <v>37828559.801671028</v>
      </c>
      <c r="HA10" s="649">
        <f t="shared" si="92"/>
        <v>8.9417349999999995</v>
      </c>
      <c r="HB10" s="290">
        <f t="shared" si="71"/>
        <v>3382529.5717819487</v>
      </c>
      <c r="HC10" s="656">
        <f t="shared" si="72"/>
        <v>5.6736423168331385E-2</v>
      </c>
      <c r="HD10" s="657"/>
      <c r="HE10" s="605"/>
      <c r="HF10" s="15"/>
      <c r="HG10" s="657"/>
      <c r="HH10" s="657"/>
      <c r="HI10" s="657"/>
      <c r="HJ10" s="657"/>
      <c r="HK10" s="657"/>
      <c r="HL10" s="657"/>
      <c r="HM10" s="657"/>
      <c r="HN10" s="605"/>
      <c r="HO10" s="15"/>
      <c r="HP10" s="636">
        <f t="shared" si="122"/>
        <v>7</v>
      </c>
      <c r="HQ10" s="660">
        <f t="shared" si="73"/>
        <v>7</v>
      </c>
      <c r="HR10" s="402" t="s">
        <v>372</v>
      </c>
      <c r="HS10" s="845">
        <f t="shared" si="93"/>
        <v>37828559.801671028</v>
      </c>
      <c r="HT10" s="661">
        <f t="shared" si="94"/>
        <v>8.9417349999999995</v>
      </c>
      <c r="HU10" s="661">
        <v>6.8000780000000001</v>
      </c>
      <c r="HV10" s="630">
        <f t="shared" si="95"/>
        <v>0.31494594620826399</v>
      </c>
      <c r="HW10" s="661">
        <f t="shared" si="96"/>
        <v>2.1416569999999995</v>
      </c>
      <c r="HX10" s="631">
        <v>10</v>
      </c>
      <c r="HY10" s="15"/>
      <c r="HZ10" s="60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605"/>
      <c r="IN10" s="15"/>
      <c r="IO10" s="636">
        <v>7</v>
      </c>
      <c r="IP10" s="660">
        <v>7</v>
      </c>
      <c r="IQ10" s="402" t="s">
        <v>372</v>
      </c>
      <c r="IR10" s="667">
        <f t="shared" si="97"/>
        <v>3382529.5150455255</v>
      </c>
      <c r="IS10" s="668">
        <f t="shared" si="97"/>
        <v>37828559.801671028</v>
      </c>
      <c r="IT10" s="669">
        <f t="shared" si="97"/>
        <v>8.9417349999999995</v>
      </c>
      <c r="IU10" s="633">
        <f t="shared" si="98"/>
        <v>5759276.3171320362</v>
      </c>
      <c r="IV10" s="633">
        <f t="shared" si="99"/>
        <v>32069283.484538991</v>
      </c>
      <c r="IW10" s="667">
        <f t="shared" si="100"/>
        <v>86389.144756980546</v>
      </c>
      <c r="IX10" s="667">
        <f t="shared" si="101"/>
        <v>3296140.3702885448</v>
      </c>
      <c r="IY10" s="670">
        <f t="shared" si="102"/>
        <v>8.713364684168976</v>
      </c>
      <c r="IZ10" s="670">
        <f t="shared" si="103"/>
        <v>10.213364684168976</v>
      </c>
      <c r="JA10" s="667">
        <f t="shared" si="104"/>
        <v>3382529.5150455255</v>
      </c>
      <c r="JB10" s="655">
        <f t="shared" si="105"/>
        <v>0.22837031583102352</v>
      </c>
      <c r="JC10" s="15"/>
      <c r="JD10" s="605"/>
      <c r="JE10" s="15"/>
      <c r="JF10" s="636">
        <f t="shared" si="123"/>
        <v>7</v>
      </c>
      <c r="JG10" s="660">
        <f t="shared" si="74"/>
        <v>7</v>
      </c>
      <c r="JH10" s="402" t="s">
        <v>372</v>
      </c>
      <c r="JI10" s="845">
        <f t="shared" si="106"/>
        <v>37828559.801671028</v>
      </c>
      <c r="JJ10" s="661">
        <f t="shared" si="107"/>
        <v>8.713364684168976</v>
      </c>
      <c r="JK10" s="661">
        <v>6.5659999999999998</v>
      </c>
      <c r="JL10" s="630">
        <f t="shared" si="125"/>
        <v>0.32704305272144008</v>
      </c>
      <c r="JM10" s="661">
        <f t="shared" si="109"/>
        <v>2.1473646841689762</v>
      </c>
      <c r="JN10" s="631">
        <v>10</v>
      </c>
      <c r="JO10" s="15"/>
      <c r="JP10" s="15"/>
      <c r="JQ10" s="605"/>
      <c r="JR10" s="15"/>
      <c r="JS10" s="845">
        <v>37911152</v>
      </c>
      <c r="JT10" s="661">
        <v>8.7496676436524652</v>
      </c>
      <c r="JU10" s="850">
        <f t="shared" si="110"/>
        <v>82592.198328971863</v>
      </c>
      <c r="JV10" s="851">
        <f t="shared" si="111"/>
        <v>-3.6302959483489161E-2</v>
      </c>
    </row>
    <row r="11" spans="1:287" x14ac:dyDescent="0.3">
      <c r="A11" s="247">
        <v>8</v>
      </c>
      <c r="B11" s="671" t="s">
        <v>248</v>
      </c>
      <c r="C11" s="844">
        <f>'ABDA 3 month Phase I'!MN13</f>
        <v>20413939.926346004</v>
      </c>
      <c r="D11" s="672">
        <f t="shared" si="0"/>
        <v>0.14953917078043075</v>
      </c>
      <c r="E11" s="673">
        <v>0.93527262115082876</v>
      </c>
      <c r="F11" s="15"/>
      <c r="G11" s="605"/>
      <c r="H11" s="15"/>
      <c r="I11" s="247">
        <f t="shared" si="112"/>
        <v>8</v>
      </c>
      <c r="J11" s="674">
        <f t="shared" si="1"/>
        <v>8</v>
      </c>
      <c r="K11" s="15" t="s">
        <v>373</v>
      </c>
      <c r="L11" s="842">
        <v>27777797.744744506</v>
      </c>
      <c r="M11" s="564">
        <f t="shared" si="2"/>
        <v>1.2926790974824307E-2</v>
      </c>
      <c r="N11" s="365">
        <v>379.4089440386652</v>
      </c>
      <c r="O11" s="365">
        <f t="shared" si="75"/>
        <v>73213.344548655921</v>
      </c>
      <c r="P11" s="564">
        <f t="shared" si="3"/>
        <v>4.4275606826330756E-2</v>
      </c>
      <c r="Q11" s="231" t="s">
        <v>355</v>
      </c>
      <c r="R11" s="15"/>
      <c r="S11" s="605"/>
      <c r="T11" s="15"/>
      <c r="U11" s="593">
        <f t="shared" si="113"/>
        <v>8</v>
      </c>
      <c r="V11" s="675">
        <f t="shared" si="4"/>
        <v>8</v>
      </c>
      <c r="W11" s="15" t="s">
        <v>373</v>
      </c>
      <c r="X11" s="270">
        <f t="shared" si="76"/>
        <v>3649028.7806893559</v>
      </c>
      <c r="Y11" s="564">
        <f t="shared" si="5"/>
        <v>3.4607139456407775E-2</v>
      </c>
      <c r="Z11" s="15"/>
      <c r="AA11" s="605"/>
      <c r="AB11" s="15"/>
      <c r="AC11" s="593">
        <f t="shared" si="114"/>
        <v>8</v>
      </c>
      <c r="AD11" s="74">
        <v>8</v>
      </c>
      <c r="AE11" s="258" t="s">
        <v>373</v>
      </c>
      <c r="AF11" s="280">
        <v>9.2200000000000006</v>
      </c>
      <c r="AG11" s="15"/>
      <c r="AH11" s="605"/>
      <c r="AI11" s="15"/>
      <c r="AJ11" s="15"/>
      <c r="AK11" s="15"/>
      <c r="AL11" s="15"/>
      <c r="AM11" s="15"/>
      <c r="AN11" s="605"/>
      <c r="AO11" s="15"/>
      <c r="AP11" s="593">
        <f t="shared" si="78"/>
        <v>8</v>
      </c>
      <c r="AQ11" s="678">
        <f t="shared" si="6"/>
        <v>8</v>
      </c>
      <c r="AR11" s="15" t="s">
        <v>373</v>
      </c>
      <c r="AS11" s="15">
        <f t="shared" si="7"/>
        <v>9.2200000000000006</v>
      </c>
      <c r="AT11" s="845">
        <f t="shared" si="79"/>
        <v>27777797.744744506</v>
      </c>
      <c r="AU11" s="679">
        <f t="shared" si="115"/>
        <v>71142.026446262331</v>
      </c>
      <c r="AV11" s="680">
        <f t="shared" si="8"/>
        <v>76299.2220144483</v>
      </c>
      <c r="AW11" s="681">
        <f t="shared" si="9"/>
        <v>25.342950436158226</v>
      </c>
      <c r="AX11" s="270">
        <f t="shared" si="124"/>
        <v>1933647.4018295959</v>
      </c>
      <c r="AY11" s="564">
        <f t="shared" si="80"/>
        <v>3.8137851533685187E-2</v>
      </c>
      <c r="AZ11" s="682">
        <f t="shared" si="10"/>
        <v>6.9611260000000001</v>
      </c>
      <c r="BA11" s="15"/>
      <c r="BB11" s="605"/>
      <c r="BC11" s="15"/>
      <c r="BD11" s="15"/>
      <c r="BE11" s="15"/>
      <c r="BF11" s="15"/>
      <c r="BG11" s="15"/>
      <c r="BH11" s="15"/>
      <c r="BI11" s="605"/>
      <c r="BJ11" s="15"/>
      <c r="BK11" s="247">
        <f t="shared" si="116"/>
        <v>8</v>
      </c>
      <c r="BL11" s="231">
        <f t="shared" si="11"/>
        <v>8</v>
      </c>
      <c r="BM11" s="15" t="s">
        <v>373</v>
      </c>
      <c r="BN11" s="564">
        <f t="shared" si="81"/>
        <v>3.8137851533685187E-2</v>
      </c>
      <c r="BO11" s="270">
        <f t="shared" si="82"/>
        <v>445241.94076101249</v>
      </c>
      <c r="BP11" s="564">
        <f t="shared" si="83"/>
        <v>1.2926790974824307E-2</v>
      </c>
      <c r="BQ11" s="270">
        <f t="shared" si="84"/>
        <v>150914.36119203351</v>
      </c>
      <c r="BR11" s="685">
        <f t="shared" si="12"/>
        <v>596156.301953046</v>
      </c>
      <c r="BS11" s="682">
        <f t="shared" si="13"/>
        <v>2.1461610000000002</v>
      </c>
      <c r="BT11" s="15"/>
      <c r="BU11" s="605"/>
      <c r="BV11" s="10"/>
      <c r="BW11" s="191"/>
      <c r="BX11" s="191"/>
      <c r="BY11" s="191"/>
      <c r="BZ11" s="191"/>
      <c r="CA11" s="191"/>
      <c r="CB11" s="191"/>
      <c r="CC11" s="191"/>
      <c r="CD11" s="191"/>
      <c r="CE11" s="15"/>
      <c r="CF11" s="605"/>
      <c r="CG11" s="15"/>
      <c r="CH11" s="247">
        <f t="shared" si="117"/>
        <v>8</v>
      </c>
      <c r="CI11" s="74">
        <f t="shared" si="15"/>
        <v>8</v>
      </c>
      <c r="CJ11" s="15" t="s">
        <v>373</v>
      </c>
      <c r="CK11" s="254">
        <f t="shared" si="16"/>
        <v>1.2926790974824307E-2</v>
      </c>
      <c r="CL11" s="256">
        <f t="shared" si="17"/>
        <v>68992.327629039457</v>
      </c>
      <c r="CM11" s="254">
        <f t="shared" si="18"/>
        <v>4.4275606826330756E-2</v>
      </c>
      <c r="CN11" s="256">
        <f t="shared" si="19"/>
        <v>758848.97508026671</v>
      </c>
      <c r="CO11" s="256">
        <f t="shared" si="20"/>
        <v>827841.30270930612</v>
      </c>
      <c r="CP11" s="254">
        <f t="shared" si="21"/>
        <v>3.6831629317896027E-2</v>
      </c>
      <c r="CQ11" s="252">
        <f t="shared" si="22"/>
        <v>2.9802270000000002</v>
      </c>
      <c r="CR11" s="15"/>
      <c r="CS11" s="605"/>
      <c r="CT11" s="15"/>
      <c r="CU11" s="15"/>
      <c r="CV11" s="15"/>
      <c r="CW11" s="15"/>
      <c r="CX11" s="15"/>
      <c r="CY11" s="15"/>
      <c r="CZ11" s="15"/>
      <c r="DA11" s="15"/>
      <c r="DB11" s="15" t="s">
        <v>439</v>
      </c>
      <c r="DC11" s="848">
        <v>5407933.3588502686</v>
      </c>
      <c r="DD11" s="10"/>
      <c r="DE11" s="605"/>
      <c r="DF11" s="15"/>
      <c r="DG11" s="593">
        <f t="shared" si="118"/>
        <v>8</v>
      </c>
      <c r="DH11" s="689">
        <f t="shared" si="24"/>
        <v>8</v>
      </c>
      <c r="DI11" s="15" t="s">
        <v>373</v>
      </c>
      <c r="DJ11" s="254">
        <f t="shared" si="25"/>
        <v>3.6831629317896027E-2</v>
      </c>
      <c r="DK11" s="256">
        <f t="shared" si="86"/>
        <v>2127.5700012781112</v>
      </c>
      <c r="DL11" s="254">
        <f t="shared" si="26"/>
        <v>4.4275606826330756E-2</v>
      </c>
      <c r="DM11" s="256">
        <f t="shared" si="27"/>
        <v>87866.375171003412</v>
      </c>
      <c r="DN11" s="254">
        <f t="shared" si="28"/>
        <v>1.2926790974824307E-2</v>
      </c>
      <c r="DO11" s="256">
        <f t="shared" si="29"/>
        <v>42423.750393711991</v>
      </c>
      <c r="DP11" s="256">
        <f t="shared" si="87"/>
        <v>132417.69556599352</v>
      </c>
      <c r="DQ11" s="254">
        <f t="shared" si="30"/>
        <v>2.4871170267028658E-2</v>
      </c>
      <c r="DR11" s="252">
        <f t="shared" si="31"/>
        <v>0.47670299999999999</v>
      </c>
      <c r="DS11" s="15"/>
      <c r="DT11" s="605"/>
      <c r="DU11" s="15"/>
      <c r="DV11" s="593">
        <f t="shared" si="119"/>
        <v>8</v>
      </c>
      <c r="DW11" s="689">
        <f t="shared" si="32"/>
        <v>8</v>
      </c>
      <c r="DX11" s="15" t="s">
        <v>373</v>
      </c>
      <c r="DY11" s="254">
        <f t="shared" si="33"/>
        <v>4.4275606826330756E-2</v>
      </c>
      <c r="DZ11" s="256">
        <f t="shared" si="34"/>
        <v>158966.07863141442</v>
      </c>
      <c r="EA11" s="252">
        <f t="shared" si="35"/>
        <v>0.57227700000000004</v>
      </c>
      <c r="EB11" s="15"/>
      <c r="EC11" s="605"/>
      <c r="ED11" s="15"/>
      <c r="EE11" s="15"/>
      <c r="EF11" s="15"/>
      <c r="EG11" s="23"/>
      <c r="EH11" s="23"/>
      <c r="EI11" s="15"/>
      <c r="EJ11" s="15"/>
      <c r="EK11" s="605"/>
      <c r="EL11" s="15"/>
      <c r="EM11" s="593">
        <f t="shared" si="120"/>
        <v>8</v>
      </c>
      <c r="EN11" s="689">
        <f t="shared" si="36"/>
        <v>8</v>
      </c>
      <c r="EO11" s="15" t="s">
        <v>373</v>
      </c>
      <c r="EP11" s="254">
        <f t="shared" si="37"/>
        <v>3.4607139456407775E-2</v>
      </c>
      <c r="EQ11" s="256">
        <f t="shared" si="38"/>
        <v>245552.10698067991</v>
      </c>
      <c r="ER11" s="254">
        <f t="shared" si="39"/>
        <v>3.6831629317896027E-2</v>
      </c>
      <c r="ES11" s="256">
        <f t="shared" si="40"/>
        <v>43085.067647056159</v>
      </c>
      <c r="ET11" s="254">
        <f t="shared" si="41"/>
        <v>1.2926790974824307E-2</v>
      </c>
      <c r="EU11" s="256">
        <f t="shared" si="42"/>
        <v>38445.380780831736</v>
      </c>
      <c r="EV11" s="256">
        <f t="shared" si="43"/>
        <v>327082.55540856783</v>
      </c>
      <c r="EW11" s="254">
        <f t="shared" si="44"/>
        <v>2.9101716187757788E-2</v>
      </c>
      <c r="EX11" s="252">
        <f t="shared" si="45"/>
        <v>1.1774960000000001</v>
      </c>
      <c r="EY11" s="15"/>
      <c r="EZ11" s="605"/>
      <c r="FA11" s="15"/>
      <c r="FB11" s="15"/>
      <c r="FC11" s="15"/>
      <c r="FD11" s="15"/>
      <c r="FE11" s="15"/>
      <c r="FF11" s="605"/>
      <c r="FG11" s="15"/>
      <c r="FH11" s="593">
        <f t="shared" si="121"/>
        <v>8</v>
      </c>
      <c r="FI11" s="675">
        <f t="shared" si="46"/>
        <v>8</v>
      </c>
      <c r="FJ11" s="15" t="s">
        <v>373</v>
      </c>
      <c r="FK11" s="254">
        <f t="shared" si="47"/>
        <v>3.4607139456407775E-2</v>
      </c>
      <c r="FL11" s="256">
        <f t="shared" si="48"/>
        <v>686312.70799552952</v>
      </c>
      <c r="FM11" s="252">
        <f t="shared" si="49"/>
        <v>2.4707240000000001</v>
      </c>
      <c r="FN11" s="15"/>
      <c r="FO11" s="605"/>
      <c r="FP11" s="15"/>
      <c r="FQ11" s="247">
        <v>8</v>
      </c>
      <c r="FR11" s="675">
        <v>8</v>
      </c>
      <c r="FS11" s="15" t="s">
        <v>373</v>
      </c>
      <c r="FT11" s="256">
        <f t="shared" si="50"/>
        <v>1933647.4018295959</v>
      </c>
      <c r="FU11" s="256">
        <f t="shared" si="51"/>
        <v>596156.301953046</v>
      </c>
      <c r="FV11" s="256">
        <f t="shared" si="52"/>
        <v>827841.30270930612</v>
      </c>
      <c r="FW11" s="256">
        <f t="shared" si="53"/>
        <v>132417.69556599352</v>
      </c>
      <c r="FX11" s="256">
        <f t="shared" si="54"/>
        <v>158966.07863141442</v>
      </c>
      <c r="FY11" s="256">
        <f t="shared" si="55"/>
        <v>327082.55540856783</v>
      </c>
      <c r="FZ11" s="256">
        <f t="shared" si="56"/>
        <v>686312.70799552952</v>
      </c>
      <c r="GA11" s="256">
        <f t="shared" si="57"/>
        <v>4662424.0440934533</v>
      </c>
      <c r="GB11" s="325">
        <f t="shared" si="58"/>
        <v>16.784714000000001</v>
      </c>
      <c r="GC11" s="15"/>
      <c r="GD11" s="605"/>
      <c r="GE11" s="15"/>
      <c r="GF11" s="593">
        <f t="shared" si="89"/>
        <v>8</v>
      </c>
      <c r="GG11" s="675">
        <f t="shared" si="59"/>
        <v>8</v>
      </c>
      <c r="GH11" s="15" t="s">
        <v>373</v>
      </c>
      <c r="GI11" s="252">
        <f t="shared" si="60"/>
        <v>6.9611260000000001</v>
      </c>
      <c r="GJ11" s="252">
        <f t="shared" si="61"/>
        <v>2.1461610000000002</v>
      </c>
      <c r="GK11" s="252">
        <f t="shared" si="62"/>
        <v>2.9802270000000002</v>
      </c>
      <c r="GL11" s="252">
        <f t="shared" si="63"/>
        <v>0.47670299999999999</v>
      </c>
      <c r="GM11" s="252">
        <f t="shared" si="64"/>
        <v>0.57227700000000004</v>
      </c>
      <c r="GN11" s="252">
        <f t="shared" si="65"/>
        <v>1.1774960000000001</v>
      </c>
      <c r="GO11" s="252">
        <f t="shared" si="66"/>
        <v>2.4707240000000001</v>
      </c>
      <c r="GP11" s="252">
        <f t="shared" si="67"/>
        <v>16.784714000000001</v>
      </c>
      <c r="GQ11" s="845">
        <f t="shared" si="90"/>
        <v>27777797.744744506</v>
      </c>
      <c r="GR11" s="616"/>
      <c r="GS11" s="605"/>
      <c r="GT11" s="15"/>
      <c r="GU11" s="247">
        <f t="shared" si="91"/>
        <v>8</v>
      </c>
      <c r="GV11" s="675">
        <f t="shared" si="68"/>
        <v>8</v>
      </c>
      <c r="GW11" s="15" t="s">
        <v>373</v>
      </c>
      <c r="GX11" s="231" t="s">
        <v>355</v>
      </c>
      <c r="GY11" s="270">
        <f t="shared" si="69"/>
        <v>4662424.0440934533</v>
      </c>
      <c r="GZ11" s="365">
        <f t="shared" si="70"/>
        <v>27777797.744744506</v>
      </c>
      <c r="HA11" s="252">
        <f t="shared" si="92"/>
        <v>16.784714000000001</v>
      </c>
      <c r="HB11" s="256">
        <f t="shared" si="71"/>
        <v>4662423.9069538154</v>
      </c>
      <c r="HC11" s="657">
        <f t="shared" si="72"/>
        <v>-0.1371396379545331</v>
      </c>
      <c r="HD11" s="657"/>
      <c r="HE11" s="605"/>
      <c r="HF11" s="15"/>
      <c r="HG11" s="657"/>
      <c r="HH11" s="657"/>
      <c r="HI11" s="657"/>
      <c r="HJ11" s="657"/>
      <c r="HK11" s="657"/>
      <c r="HL11" s="657"/>
      <c r="HM11" s="657"/>
      <c r="HN11" s="605"/>
      <c r="HO11" s="15"/>
      <c r="HP11" s="593">
        <f t="shared" si="122"/>
        <v>8</v>
      </c>
      <c r="HQ11" s="694">
        <f t="shared" si="73"/>
        <v>8</v>
      </c>
      <c r="HR11" s="15" t="s">
        <v>373</v>
      </c>
      <c r="HS11" s="845">
        <f t="shared" si="93"/>
        <v>27777797.744744506</v>
      </c>
      <c r="HT11" s="695">
        <f t="shared" si="94"/>
        <v>16.784714000000001</v>
      </c>
      <c r="HU11" s="695">
        <v>12.854448</v>
      </c>
      <c r="HV11" s="672">
        <f t="shared" si="95"/>
        <v>0.30575144105760144</v>
      </c>
      <c r="HW11" s="695">
        <f t="shared" si="96"/>
        <v>3.9302660000000014</v>
      </c>
      <c r="HX11" s="673">
        <v>25</v>
      </c>
      <c r="HY11" s="15"/>
      <c r="HZ11" s="60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605"/>
      <c r="IN11" s="15"/>
      <c r="IO11" s="593">
        <v>8</v>
      </c>
      <c r="IP11" s="694">
        <v>8</v>
      </c>
      <c r="IQ11" s="15" t="s">
        <v>373</v>
      </c>
      <c r="IR11" s="696">
        <f t="shared" si="97"/>
        <v>4662424.0440934533</v>
      </c>
      <c r="IS11" s="697">
        <f t="shared" si="97"/>
        <v>27777797.744744506</v>
      </c>
      <c r="IT11" s="698">
        <f t="shared" si="97"/>
        <v>16.784714000000001</v>
      </c>
      <c r="IU11" s="365">
        <f t="shared" si="98"/>
        <v>4229080.1852394026</v>
      </c>
      <c r="IV11" s="365">
        <f t="shared" si="99"/>
        <v>23548717.559505105</v>
      </c>
      <c r="IW11" s="696">
        <f t="shared" si="100"/>
        <v>63436.20277859104</v>
      </c>
      <c r="IX11" s="696">
        <f t="shared" si="101"/>
        <v>4598987.8413148625</v>
      </c>
      <c r="IY11" s="556">
        <f t="shared" si="102"/>
        <v>16.556344327854358</v>
      </c>
      <c r="IZ11" s="699">
        <f t="shared" si="103"/>
        <v>18.056344327854358</v>
      </c>
      <c r="JA11" s="696">
        <f t="shared" si="104"/>
        <v>4662424.0440934543</v>
      </c>
      <c r="JB11" s="700">
        <f t="shared" si="105"/>
        <v>0.22836967214564297</v>
      </c>
      <c r="JC11" s="15"/>
      <c r="JD11" s="605"/>
      <c r="JE11" s="15"/>
      <c r="JF11" s="593">
        <f t="shared" si="123"/>
        <v>8</v>
      </c>
      <c r="JG11" s="694">
        <f t="shared" si="74"/>
        <v>8</v>
      </c>
      <c r="JH11" s="15" t="s">
        <v>373</v>
      </c>
      <c r="JI11" s="845">
        <f t="shared" si="106"/>
        <v>27777797.744744506</v>
      </c>
      <c r="JJ11" s="695">
        <f t="shared" si="107"/>
        <v>16.556344327854358</v>
      </c>
      <c r="JK11" s="695">
        <v>12.62</v>
      </c>
      <c r="JL11" s="672">
        <f t="shared" si="125"/>
        <v>0.31191317970319798</v>
      </c>
      <c r="JM11" s="695">
        <f t="shared" si="109"/>
        <v>3.9363443278543588</v>
      </c>
      <c r="JN11" s="673">
        <v>25</v>
      </c>
      <c r="JO11" s="15"/>
      <c r="JP11" s="15"/>
      <c r="JQ11" s="605"/>
      <c r="JR11" s="15"/>
      <c r="JS11" s="845">
        <v>27440757</v>
      </c>
      <c r="JT11" s="695">
        <v>16.625226006380579</v>
      </c>
      <c r="JU11" s="850">
        <f t="shared" si="110"/>
        <v>-337040.74474450573</v>
      </c>
      <c r="JV11" s="851">
        <f t="shared" si="111"/>
        <v>-6.8881678526221179E-2</v>
      </c>
    </row>
    <row r="12" spans="1:287" x14ac:dyDescent="0.3">
      <c r="A12" s="628">
        <v>9</v>
      </c>
      <c r="B12" s="629" t="s">
        <v>359</v>
      </c>
      <c r="C12" s="844">
        <f>-'ABDA 3 month Phase I'!MT10</f>
        <v>-582404.61959144333</v>
      </c>
      <c r="D12" s="630">
        <f t="shared" si="0"/>
        <v>-4.266315281941057E-3</v>
      </c>
      <c r="E12" s="631">
        <v>-2.6945094002049627E-2</v>
      </c>
      <c r="F12" s="15"/>
      <c r="G12" s="605"/>
      <c r="H12" s="15"/>
      <c r="I12" s="628">
        <f t="shared" si="112"/>
        <v>9</v>
      </c>
      <c r="J12" s="632">
        <f t="shared" si="1"/>
        <v>9</v>
      </c>
      <c r="K12" s="402" t="s">
        <v>374</v>
      </c>
      <c r="L12" s="842">
        <v>125420327.04751517</v>
      </c>
      <c r="M12" s="634">
        <f t="shared" si="2"/>
        <v>5.8366122708344466E-2</v>
      </c>
      <c r="N12" s="633">
        <v>902.52604491914121</v>
      </c>
      <c r="O12" s="633">
        <f t="shared" si="75"/>
        <v>138965.88109958841</v>
      </c>
      <c r="P12" s="634">
        <f t="shared" si="3"/>
        <v>8.4039306656056328E-2</v>
      </c>
      <c r="Q12" s="635" t="s">
        <v>355</v>
      </c>
      <c r="R12" s="15"/>
      <c r="S12" s="605"/>
      <c r="T12" s="15"/>
      <c r="U12" s="636">
        <f t="shared" si="113"/>
        <v>9</v>
      </c>
      <c r="V12" s="637">
        <f t="shared" si="4"/>
        <v>9</v>
      </c>
      <c r="W12" s="402" t="s">
        <v>374</v>
      </c>
      <c r="X12" s="290">
        <f t="shared" si="76"/>
        <v>9924540.5671932474</v>
      </c>
      <c r="Y12" s="634">
        <f t="shared" si="5"/>
        <v>9.4123664156123305E-2</v>
      </c>
      <c r="Z12" s="15"/>
      <c r="AA12" s="605"/>
      <c r="AB12" s="15"/>
      <c r="AC12" s="636">
        <f t="shared" si="114"/>
        <v>9</v>
      </c>
      <c r="AD12" s="638">
        <v>9</v>
      </c>
      <c r="AE12" s="639" t="s">
        <v>374</v>
      </c>
      <c r="AF12" s="640">
        <v>5.86</v>
      </c>
      <c r="AG12" s="15"/>
      <c r="AH12" s="605"/>
      <c r="AI12" s="15"/>
      <c r="AJ12" s="15"/>
      <c r="AK12" s="15"/>
      <c r="AL12" s="15"/>
      <c r="AM12" s="15"/>
      <c r="AN12" s="605"/>
      <c r="AO12" s="15"/>
      <c r="AP12" s="636">
        <f t="shared" si="78"/>
        <v>9</v>
      </c>
      <c r="AQ12" s="645">
        <f t="shared" si="6"/>
        <v>9</v>
      </c>
      <c r="AR12" s="402" t="s">
        <v>374</v>
      </c>
      <c r="AS12" s="402">
        <f t="shared" si="7"/>
        <v>5.86</v>
      </c>
      <c r="AT12" s="845">
        <f t="shared" si="79"/>
        <v>125420327.04751517</v>
      </c>
      <c r="AU12" s="646">
        <f t="shared" si="115"/>
        <v>204156.42124956637</v>
      </c>
      <c r="AV12" s="647">
        <f>AU12*$AL$5/$AU$28</f>
        <v>218956.03609720169</v>
      </c>
      <c r="AW12" s="648">
        <f t="shared" si="9"/>
        <v>25.342950436158226</v>
      </c>
      <c r="AX12" s="290">
        <f t="shared" si="124"/>
        <v>5548991.9705090541</v>
      </c>
      <c r="AY12" s="634">
        <f t="shared" si="80"/>
        <v>0.10944427186292947</v>
      </c>
      <c r="AZ12" s="649">
        <f t="shared" si="10"/>
        <v>4.4243160000000001</v>
      </c>
      <c r="BA12" s="15"/>
      <c r="BB12" s="605"/>
      <c r="BC12" s="15"/>
      <c r="BD12" s="15"/>
      <c r="BE12" s="15"/>
      <c r="BF12" s="15"/>
      <c r="BG12" s="15"/>
      <c r="BH12" s="15"/>
      <c r="BI12" s="605"/>
      <c r="BJ12" s="15"/>
      <c r="BK12" s="628">
        <f t="shared" si="116"/>
        <v>9</v>
      </c>
      <c r="BL12" s="635">
        <f t="shared" si="11"/>
        <v>9</v>
      </c>
      <c r="BM12" s="402" t="s">
        <v>374</v>
      </c>
      <c r="BN12" s="634">
        <f t="shared" si="81"/>
        <v>0.10944427186292947</v>
      </c>
      <c r="BO12" s="290">
        <f t="shared" si="82"/>
        <v>1277711.7233881578</v>
      </c>
      <c r="BP12" s="634">
        <f t="shared" si="83"/>
        <v>5.8366122708344466E-2</v>
      </c>
      <c r="BQ12" s="290">
        <f t="shared" si="84"/>
        <v>681397.7375313259</v>
      </c>
      <c r="BR12" s="650">
        <f t="shared" si="12"/>
        <v>1959109.4609194836</v>
      </c>
      <c r="BS12" s="649">
        <f t="shared" si="13"/>
        <v>1.5620350000000001</v>
      </c>
      <c r="BT12" s="15"/>
      <c r="BU12" s="605"/>
      <c r="BV12" s="10"/>
      <c r="BW12" s="191"/>
      <c r="BX12" s="191"/>
      <c r="BY12" s="191"/>
      <c r="BZ12" s="191"/>
      <c r="CA12" s="191"/>
      <c r="CB12" s="191"/>
      <c r="CC12" s="191"/>
      <c r="CD12" s="191"/>
      <c r="CE12" s="15"/>
      <c r="CF12" s="605"/>
      <c r="CG12" s="15"/>
      <c r="CH12" s="628">
        <f t="shared" si="117"/>
        <v>9</v>
      </c>
      <c r="CI12" s="638">
        <f t="shared" si="15"/>
        <v>9</v>
      </c>
      <c r="CJ12" s="402" t="s">
        <v>374</v>
      </c>
      <c r="CK12" s="634">
        <f t="shared" si="16"/>
        <v>5.8366122708344466E-2</v>
      </c>
      <c r="CL12" s="290">
        <f t="shared" si="17"/>
        <v>311509.22670392686</v>
      </c>
      <c r="CM12" s="634">
        <f t="shared" si="18"/>
        <v>8.4039306656056328E-2</v>
      </c>
      <c r="CN12" s="290">
        <f t="shared" si="19"/>
        <v>1440367.4233659203</v>
      </c>
      <c r="CO12" s="290">
        <f t="shared" si="20"/>
        <v>1751876.6500698472</v>
      </c>
      <c r="CP12" s="634">
        <f t="shared" si="21"/>
        <v>7.7943044367173392E-2</v>
      </c>
      <c r="CQ12" s="649">
        <f t="shared" si="22"/>
        <v>1.3968039999999999</v>
      </c>
      <c r="CR12" s="15"/>
      <c r="CS12" s="605"/>
      <c r="CT12" s="15"/>
      <c r="CU12" s="15"/>
      <c r="CV12" s="15"/>
      <c r="CW12" s="15"/>
      <c r="CX12" s="15"/>
      <c r="CY12" s="15"/>
      <c r="CZ12" s="15"/>
      <c r="DA12" s="15"/>
      <c r="DB12" s="15"/>
      <c r="DC12" s="849">
        <v>0.74548408940150812</v>
      </c>
      <c r="DD12" s="10"/>
      <c r="DE12" s="605"/>
      <c r="DF12" s="15"/>
      <c r="DG12" s="636">
        <f t="shared" si="118"/>
        <v>9</v>
      </c>
      <c r="DH12" s="654">
        <f t="shared" si="24"/>
        <v>9</v>
      </c>
      <c r="DI12" s="402" t="s">
        <v>374</v>
      </c>
      <c r="DJ12" s="634">
        <f t="shared" si="25"/>
        <v>7.7943044367173392E-2</v>
      </c>
      <c r="DK12" s="290">
        <f t="shared" si="86"/>
        <v>4502.3607718410813</v>
      </c>
      <c r="DL12" s="634">
        <f t="shared" si="26"/>
        <v>8.4039306656056328E-2</v>
      </c>
      <c r="DM12" s="290">
        <f t="shared" si="27"/>
        <v>166778.72483411428</v>
      </c>
      <c r="DN12" s="634">
        <f t="shared" si="28"/>
        <v>5.8366122708344466E-2</v>
      </c>
      <c r="DO12" s="290">
        <f t="shared" si="29"/>
        <v>191548.6856753499</v>
      </c>
      <c r="DP12" s="290">
        <f t="shared" si="87"/>
        <v>362829.77128130523</v>
      </c>
      <c r="DQ12" s="634">
        <f t="shared" si="30"/>
        <v>6.8147999260318504E-2</v>
      </c>
      <c r="DR12" s="649">
        <f t="shared" si="31"/>
        <v>0.28929100000000002</v>
      </c>
      <c r="DS12" s="15"/>
      <c r="DT12" s="605"/>
      <c r="DU12" s="15"/>
      <c r="DV12" s="636">
        <f t="shared" si="119"/>
        <v>9</v>
      </c>
      <c r="DW12" s="654">
        <f t="shared" si="32"/>
        <v>9</v>
      </c>
      <c r="DX12" s="402" t="s">
        <v>374</v>
      </c>
      <c r="DY12" s="634">
        <f t="shared" si="33"/>
        <v>8.4039306656056328E-2</v>
      </c>
      <c r="DZ12" s="290">
        <f t="shared" si="34"/>
        <v>301732.71441355714</v>
      </c>
      <c r="EA12" s="649">
        <f t="shared" si="35"/>
        <v>0.24057700000000001</v>
      </c>
      <c r="EB12" s="15"/>
      <c r="EC12" s="605"/>
      <c r="ED12" s="15"/>
      <c r="EE12" s="15"/>
      <c r="EF12" s="15"/>
      <c r="EG12" s="15"/>
      <c r="EH12" s="15"/>
      <c r="EI12" s="15"/>
      <c r="EJ12" s="15"/>
      <c r="EK12" s="605"/>
      <c r="EL12" s="15"/>
      <c r="EM12" s="636">
        <f t="shared" si="120"/>
        <v>9</v>
      </c>
      <c r="EN12" s="654">
        <f t="shared" si="36"/>
        <v>9</v>
      </c>
      <c r="EO12" s="402" t="s">
        <v>374</v>
      </c>
      <c r="EP12" s="634">
        <f t="shared" si="37"/>
        <v>9.4123664156123305E-2</v>
      </c>
      <c r="EQ12" s="290">
        <f t="shared" si="38"/>
        <v>667846.70485091372</v>
      </c>
      <c r="ER12" s="634">
        <f t="shared" si="39"/>
        <v>7.7943044367173392E-2</v>
      </c>
      <c r="ES12" s="290">
        <f t="shared" si="40"/>
        <v>91176.562138820911</v>
      </c>
      <c r="ET12" s="634">
        <f t="shared" si="41"/>
        <v>5.8366122708344466E-2</v>
      </c>
      <c r="EU12" s="290">
        <f t="shared" si="42"/>
        <v>173585.83554056042</v>
      </c>
      <c r="EV12" s="290">
        <f t="shared" si="43"/>
        <v>932609.10253029503</v>
      </c>
      <c r="EW12" s="634">
        <f t="shared" si="44"/>
        <v>8.297759989692563E-2</v>
      </c>
      <c r="EX12" s="649">
        <f t="shared" si="45"/>
        <v>0.743587</v>
      </c>
      <c r="EY12" s="15"/>
      <c r="EZ12" s="605"/>
      <c r="FA12" s="15"/>
      <c r="FB12" s="15"/>
      <c r="FC12" s="15"/>
      <c r="FD12" s="15"/>
      <c r="FE12" s="15"/>
      <c r="FF12" s="605"/>
      <c r="FG12" s="15"/>
      <c r="FH12" s="636">
        <f t="shared" si="121"/>
        <v>9</v>
      </c>
      <c r="FI12" s="637">
        <f t="shared" si="46"/>
        <v>9</v>
      </c>
      <c r="FJ12" s="402" t="s">
        <v>374</v>
      </c>
      <c r="FK12" s="634">
        <f t="shared" si="47"/>
        <v>9.4123664156123305E-2</v>
      </c>
      <c r="FL12" s="290">
        <f t="shared" si="48"/>
        <v>1866616.7689132679</v>
      </c>
      <c r="FM12" s="649">
        <f t="shared" si="49"/>
        <v>1.488289</v>
      </c>
      <c r="FN12" s="15"/>
      <c r="FO12" s="605"/>
      <c r="FP12" s="15"/>
      <c r="FQ12" s="628">
        <v>9</v>
      </c>
      <c r="FR12" s="637">
        <v>9</v>
      </c>
      <c r="FS12" s="402" t="s">
        <v>374</v>
      </c>
      <c r="FT12" s="290">
        <f t="shared" si="50"/>
        <v>5548991.9705090541</v>
      </c>
      <c r="FU12" s="290">
        <f t="shared" si="51"/>
        <v>1959109.4609194836</v>
      </c>
      <c r="FV12" s="290">
        <f t="shared" si="52"/>
        <v>1751876.6500698472</v>
      </c>
      <c r="FW12" s="290">
        <f t="shared" si="53"/>
        <v>362829.77128130523</v>
      </c>
      <c r="FX12" s="290">
        <f t="shared" si="54"/>
        <v>301732.71441355714</v>
      </c>
      <c r="FY12" s="290">
        <f t="shared" si="55"/>
        <v>932609.10253029503</v>
      </c>
      <c r="FZ12" s="290">
        <f t="shared" si="56"/>
        <v>1866616.7689132679</v>
      </c>
      <c r="GA12" s="290">
        <f t="shared" si="57"/>
        <v>12723766.43863681</v>
      </c>
      <c r="GB12" s="655">
        <f t="shared" si="58"/>
        <v>10.1449</v>
      </c>
      <c r="GC12" s="15"/>
      <c r="GD12" s="605"/>
      <c r="GE12" s="15"/>
      <c r="GF12" s="636">
        <f t="shared" si="89"/>
        <v>9</v>
      </c>
      <c r="GG12" s="637">
        <f t="shared" si="59"/>
        <v>9</v>
      </c>
      <c r="GH12" s="402" t="s">
        <v>374</v>
      </c>
      <c r="GI12" s="649">
        <f t="shared" si="60"/>
        <v>4.4243160000000001</v>
      </c>
      <c r="GJ12" s="649">
        <f t="shared" si="61"/>
        <v>1.5620350000000001</v>
      </c>
      <c r="GK12" s="649">
        <f t="shared" si="62"/>
        <v>1.3968039999999999</v>
      </c>
      <c r="GL12" s="649">
        <f t="shared" si="63"/>
        <v>0.28929100000000002</v>
      </c>
      <c r="GM12" s="649">
        <f t="shared" si="64"/>
        <v>0.24057700000000001</v>
      </c>
      <c r="GN12" s="649">
        <f t="shared" si="65"/>
        <v>0.743587</v>
      </c>
      <c r="GO12" s="649">
        <f t="shared" si="66"/>
        <v>1.488289</v>
      </c>
      <c r="GP12" s="649">
        <f t="shared" si="67"/>
        <v>10.1449</v>
      </c>
      <c r="GQ12" s="845">
        <f t="shared" si="90"/>
        <v>125420327.04751517</v>
      </c>
      <c r="GR12" s="616"/>
      <c r="GS12" s="605"/>
      <c r="GT12" s="15"/>
      <c r="GU12" s="628">
        <f t="shared" si="91"/>
        <v>9</v>
      </c>
      <c r="GV12" s="637">
        <f t="shared" si="68"/>
        <v>9</v>
      </c>
      <c r="GW12" s="402" t="s">
        <v>374</v>
      </c>
      <c r="GX12" s="635" t="s">
        <v>355</v>
      </c>
      <c r="GY12" s="290">
        <f t="shared" si="69"/>
        <v>12723766.43863681</v>
      </c>
      <c r="GZ12" s="633">
        <f t="shared" si="70"/>
        <v>125420327.04751517</v>
      </c>
      <c r="HA12" s="649">
        <f t="shared" si="92"/>
        <v>10.1449</v>
      </c>
      <c r="HB12" s="290">
        <f t="shared" si="71"/>
        <v>12723766.758643366</v>
      </c>
      <c r="HC12" s="656">
        <f t="shared" si="72"/>
        <v>0.32000655680894852</v>
      </c>
      <c r="HD12" s="657"/>
      <c r="HE12" s="605"/>
      <c r="HF12" s="15"/>
      <c r="HG12" s="657"/>
      <c r="HH12" s="657"/>
      <c r="HI12" s="657"/>
      <c r="HJ12" s="657"/>
      <c r="HK12" s="657"/>
      <c r="HL12" s="657"/>
      <c r="HM12" s="657"/>
      <c r="HN12" s="605"/>
      <c r="HO12" s="15"/>
      <c r="HP12" s="636">
        <f t="shared" si="122"/>
        <v>9</v>
      </c>
      <c r="HQ12" s="660">
        <f t="shared" si="73"/>
        <v>9</v>
      </c>
      <c r="HR12" s="402" t="s">
        <v>374</v>
      </c>
      <c r="HS12" s="845">
        <f t="shared" si="93"/>
        <v>125420327.04751517</v>
      </c>
      <c r="HT12" s="661">
        <f t="shared" si="94"/>
        <v>10.1449</v>
      </c>
      <c r="HU12" s="661">
        <v>7.6846059999999996</v>
      </c>
      <c r="HV12" s="630">
        <f t="shared" si="95"/>
        <v>0.32015876936306165</v>
      </c>
      <c r="HW12" s="661">
        <f t="shared" si="96"/>
        <v>2.4602940000000002</v>
      </c>
      <c r="HX12" s="631">
        <v>10</v>
      </c>
      <c r="HY12" s="15"/>
      <c r="HZ12" s="60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605"/>
      <c r="IN12" s="15"/>
      <c r="IO12" s="636">
        <v>9</v>
      </c>
      <c r="IP12" s="660">
        <v>9</v>
      </c>
      <c r="IQ12" s="402" t="s">
        <v>374</v>
      </c>
      <c r="IR12" s="667">
        <f t="shared" si="97"/>
        <v>12723766.43863681</v>
      </c>
      <c r="IS12" s="668">
        <f t="shared" si="97"/>
        <v>125420327.04751517</v>
      </c>
      <c r="IT12" s="669">
        <f t="shared" si="97"/>
        <v>10.1449</v>
      </c>
      <c r="IU12" s="633">
        <f t="shared" si="98"/>
        <v>19094840.592366423</v>
      </c>
      <c r="IV12" s="633">
        <f t="shared" si="99"/>
        <v>106325486.45514874</v>
      </c>
      <c r="IW12" s="667">
        <f t="shared" si="100"/>
        <v>286422.60888549633</v>
      </c>
      <c r="IX12" s="667">
        <f t="shared" si="101"/>
        <v>12437343.829751313</v>
      </c>
      <c r="IY12" s="670">
        <f t="shared" si="102"/>
        <v>9.916529579004731</v>
      </c>
      <c r="IZ12" s="670">
        <f t="shared" si="103"/>
        <v>11.416529579004731</v>
      </c>
      <c r="JA12" s="667">
        <f t="shared" si="104"/>
        <v>12723766.438636808</v>
      </c>
      <c r="JB12" s="655">
        <f t="shared" si="105"/>
        <v>0.22837042099526883</v>
      </c>
      <c r="JC12" s="15"/>
      <c r="JD12" s="605"/>
      <c r="JE12" s="15"/>
      <c r="JF12" s="636">
        <f t="shared" si="123"/>
        <v>9</v>
      </c>
      <c r="JG12" s="660">
        <f t="shared" si="74"/>
        <v>9</v>
      </c>
      <c r="JH12" s="402" t="s">
        <v>374</v>
      </c>
      <c r="JI12" s="845">
        <f t="shared" si="106"/>
        <v>125420327.04751517</v>
      </c>
      <c r="JJ12" s="661">
        <f t="shared" si="107"/>
        <v>9.916529579004731</v>
      </c>
      <c r="JK12" s="661">
        <v>7.4509999999999996</v>
      </c>
      <c r="JL12" s="630">
        <f t="shared" si="125"/>
        <v>0.33089915165813055</v>
      </c>
      <c r="JM12" s="661">
        <f t="shared" si="109"/>
        <v>2.4655295790047314</v>
      </c>
      <c r="JN12" s="631">
        <v>10</v>
      </c>
      <c r="JO12" s="15"/>
      <c r="JP12" s="15"/>
      <c r="JQ12" s="605"/>
      <c r="JR12" s="15"/>
      <c r="JS12" s="845">
        <v>122468268</v>
      </c>
      <c r="JT12" s="661">
        <v>9.9565611030222403</v>
      </c>
      <c r="JU12" s="850">
        <f t="shared" si="110"/>
        <v>-2952059.0475151688</v>
      </c>
      <c r="JV12" s="851">
        <f t="shared" si="111"/>
        <v>-4.0031524017509312E-2</v>
      </c>
    </row>
    <row r="13" spans="1:287" x14ac:dyDescent="0.3">
      <c r="A13" s="737">
        <v>10</v>
      </c>
      <c r="B13" s="738" t="s">
        <v>297</v>
      </c>
      <c r="C13" s="739">
        <f>SUM(C4:C12)</f>
        <v>136512325.29783058</v>
      </c>
      <c r="D13" s="740">
        <f>SUM(D4:D12)</f>
        <v>1</v>
      </c>
      <c r="E13" s="741">
        <f>SUM(E4:E12)</f>
        <v>6.3051918333155097</v>
      </c>
      <c r="F13" s="15"/>
      <c r="G13" s="605"/>
      <c r="H13" s="15"/>
      <c r="I13" s="247">
        <f t="shared" si="112"/>
        <v>10</v>
      </c>
      <c r="J13" s="674">
        <f t="shared" si="1"/>
        <v>10</v>
      </c>
      <c r="K13" s="15" t="s">
        <v>375</v>
      </c>
      <c r="L13" s="842">
        <v>5467591.7129015438</v>
      </c>
      <c r="M13" s="564">
        <f t="shared" si="2"/>
        <v>2.5444211185435693E-3</v>
      </c>
      <c r="N13" s="365">
        <v>370.39055179593959</v>
      </c>
      <c r="O13" s="365">
        <f t="shared" si="75"/>
        <v>14761.693262396771</v>
      </c>
      <c r="P13" s="564">
        <f t="shared" si="3"/>
        <v>8.9271010770778109E-3</v>
      </c>
      <c r="Q13" s="231" t="s">
        <v>355</v>
      </c>
      <c r="R13" s="15"/>
      <c r="S13" s="605"/>
      <c r="T13" s="15"/>
      <c r="U13" s="593">
        <f t="shared" si="113"/>
        <v>10</v>
      </c>
      <c r="V13" s="675">
        <f t="shared" si="4"/>
        <v>10</v>
      </c>
      <c r="W13" s="15" t="s">
        <v>375</v>
      </c>
      <c r="X13" s="270">
        <f t="shared" si="76"/>
        <v>857153.29280761303</v>
      </c>
      <c r="Y13" s="564">
        <f t="shared" si="5"/>
        <v>8.1291832217635432E-3</v>
      </c>
      <c r="Z13" s="15"/>
      <c r="AA13" s="605"/>
      <c r="AB13" s="15"/>
      <c r="AC13" s="593">
        <f t="shared" si="114"/>
        <v>10</v>
      </c>
      <c r="AD13" s="74">
        <v>10</v>
      </c>
      <c r="AE13" s="258" t="s">
        <v>375</v>
      </c>
      <c r="AF13" s="280">
        <v>11.86</v>
      </c>
      <c r="AG13" s="15"/>
      <c r="AH13" s="605"/>
      <c r="AI13" s="15"/>
      <c r="AJ13" s="15"/>
      <c r="AK13" s="15"/>
      <c r="AL13" s="15"/>
      <c r="AM13" s="15"/>
      <c r="AN13" s="605"/>
      <c r="AO13" s="15"/>
      <c r="AP13" s="593">
        <f t="shared" si="78"/>
        <v>10</v>
      </c>
      <c r="AQ13" s="678">
        <f t="shared" si="6"/>
        <v>10</v>
      </c>
      <c r="AR13" s="15" t="s">
        <v>375</v>
      </c>
      <c r="AS13" s="15">
        <f t="shared" si="7"/>
        <v>11.86</v>
      </c>
      <c r="AT13" s="845">
        <f t="shared" si="79"/>
        <v>5467591.7129015438</v>
      </c>
      <c r="AU13" s="679">
        <f t="shared" si="115"/>
        <v>18012.677143058972</v>
      </c>
      <c r="AV13" s="680">
        <f t="shared" si="8"/>
        <v>19318.443978412153</v>
      </c>
      <c r="AW13" s="681">
        <f t="shared" si="9"/>
        <v>25.342950436158226</v>
      </c>
      <c r="AX13" s="270">
        <f t="shared" si="124"/>
        <v>489586.36824859853</v>
      </c>
      <c r="AY13" s="564">
        <f t="shared" si="80"/>
        <v>9.6562445705013992E-3</v>
      </c>
      <c r="AZ13" s="682">
        <f t="shared" si="10"/>
        <v>8.9543330000000001</v>
      </c>
      <c r="BA13" s="15"/>
      <c r="BB13" s="605"/>
      <c r="BC13" s="15"/>
      <c r="BD13" s="15"/>
      <c r="BE13" s="15"/>
      <c r="BF13" s="15"/>
      <c r="BG13" s="15"/>
      <c r="BH13" s="15"/>
      <c r="BI13" s="605"/>
      <c r="BJ13" s="15"/>
      <c r="BK13" s="247">
        <f t="shared" si="116"/>
        <v>10</v>
      </c>
      <c r="BL13" s="231">
        <f t="shared" si="11"/>
        <v>10</v>
      </c>
      <c r="BM13" s="15" t="s">
        <v>375</v>
      </c>
      <c r="BN13" s="564">
        <f t="shared" si="81"/>
        <v>9.6562445705013992E-3</v>
      </c>
      <c r="BO13" s="270">
        <f t="shared" si="82"/>
        <v>112732.2305829322</v>
      </c>
      <c r="BP13" s="564">
        <f t="shared" si="83"/>
        <v>2.5444211185435693E-3</v>
      </c>
      <c r="BQ13" s="270">
        <f t="shared" si="84"/>
        <v>29704.950629770748</v>
      </c>
      <c r="BR13" s="685">
        <f t="shared" si="12"/>
        <v>142437.18121270294</v>
      </c>
      <c r="BS13" s="682">
        <f t="shared" si="13"/>
        <v>2.6051169999999999</v>
      </c>
      <c r="BT13" s="15"/>
      <c r="BU13" s="605"/>
      <c r="BV13" s="10"/>
      <c r="BW13" s="191"/>
      <c r="BX13" s="191"/>
      <c r="BY13" s="191"/>
      <c r="BZ13" s="191"/>
      <c r="CA13" s="191"/>
      <c r="CB13" s="191"/>
      <c r="CC13" s="191"/>
      <c r="CD13" s="191"/>
      <c r="CE13" s="15"/>
      <c r="CF13" s="605"/>
      <c r="CG13" s="15"/>
      <c r="CH13" s="247">
        <f t="shared" si="117"/>
        <v>10</v>
      </c>
      <c r="CI13" s="74">
        <f t="shared" si="15"/>
        <v>10</v>
      </c>
      <c r="CJ13" s="15" t="s">
        <v>375</v>
      </c>
      <c r="CK13" s="254">
        <f t="shared" si="16"/>
        <v>2.5444211185435693E-3</v>
      </c>
      <c r="CL13" s="256">
        <f t="shared" si="17"/>
        <v>13579.977875304887</v>
      </c>
      <c r="CM13" s="254">
        <f t="shared" si="18"/>
        <v>8.9271010770778109E-3</v>
      </c>
      <c r="CN13" s="256">
        <f t="shared" si="19"/>
        <v>153003.47049675544</v>
      </c>
      <c r="CO13" s="256">
        <f t="shared" si="20"/>
        <v>166583.44837206032</v>
      </c>
      <c r="CP13" s="254">
        <f t="shared" si="21"/>
        <v>7.4114927593689683E-3</v>
      </c>
      <c r="CQ13" s="252">
        <f t="shared" si="22"/>
        <v>3.0467430000000002</v>
      </c>
      <c r="CR13" s="15"/>
      <c r="CS13" s="605"/>
      <c r="CT13" s="15"/>
      <c r="CU13" s="15"/>
      <c r="CV13" s="15"/>
      <c r="CW13" s="15"/>
      <c r="CX13" s="15"/>
      <c r="CY13" s="15"/>
      <c r="CZ13" s="15"/>
      <c r="DA13" s="15"/>
      <c r="DB13" s="15"/>
      <c r="DC13" s="849">
        <v>1.0849584885044311E-2</v>
      </c>
      <c r="DD13" s="10"/>
      <c r="DE13" s="605"/>
      <c r="DF13" s="15"/>
      <c r="DG13" s="593">
        <f t="shared" si="118"/>
        <v>10</v>
      </c>
      <c r="DH13" s="689">
        <f t="shared" si="24"/>
        <v>10</v>
      </c>
      <c r="DI13" s="15" t="s">
        <v>375</v>
      </c>
      <c r="DJ13" s="254">
        <f t="shared" si="25"/>
        <v>7.4114927593689683E-3</v>
      </c>
      <c r="DK13" s="256">
        <f t="shared" si="86"/>
        <v>428.12305487288461</v>
      </c>
      <c r="DL13" s="254">
        <f t="shared" si="26"/>
        <v>8.9271010770778109E-3</v>
      </c>
      <c r="DM13" s="256">
        <f t="shared" si="27"/>
        <v>17716.121102636331</v>
      </c>
      <c r="DN13" s="254">
        <f t="shared" si="28"/>
        <v>2.5444211185435693E-3</v>
      </c>
      <c r="DO13" s="256">
        <f t="shared" si="29"/>
        <v>8350.4008566247412</v>
      </c>
      <c r="DP13" s="256">
        <f t="shared" si="87"/>
        <v>26494.645014133959</v>
      </c>
      <c r="DQ13" s="254">
        <f t="shared" si="30"/>
        <v>4.9763200038668749E-3</v>
      </c>
      <c r="DR13" s="252">
        <f t="shared" si="31"/>
        <v>0.48457600000000001</v>
      </c>
      <c r="DS13" s="15"/>
      <c r="DT13" s="605"/>
      <c r="DU13" s="15"/>
      <c r="DV13" s="593">
        <f t="shared" si="119"/>
        <v>10</v>
      </c>
      <c r="DW13" s="689">
        <f t="shared" si="32"/>
        <v>10</v>
      </c>
      <c r="DX13" s="15" t="s">
        <v>375</v>
      </c>
      <c r="DY13" s="254">
        <f t="shared" si="33"/>
        <v>8.9271010770778109E-3</v>
      </c>
      <c r="DZ13" s="256">
        <f t="shared" si="34"/>
        <v>32051.649960117349</v>
      </c>
      <c r="EA13" s="252">
        <f t="shared" si="35"/>
        <v>0.58621100000000004</v>
      </c>
      <c r="EB13" s="15"/>
      <c r="EC13" s="605"/>
      <c r="ED13" s="15"/>
      <c r="EE13" s="15"/>
      <c r="EF13" s="15"/>
      <c r="EG13" s="15"/>
      <c r="EH13" s="15"/>
      <c r="EI13" s="15"/>
      <c r="EJ13" s="15"/>
      <c r="EK13" s="605"/>
      <c r="EL13" s="15"/>
      <c r="EM13" s="593">
        <f t="shared" si="120"/>
        <v>10</v>
      </c>
      <c r="EN13" s="689">
        <f t="shared" si="36"/>
        <v>10</v>
      </c>
      <c r="EO13" s="15" t="s">
        <v>375</v>
      </c>
      <c r="EP13" s="254">
        <f t="shared" si="37"/>
        <v>8.1291832217635432E-3</v>
      </c>
      <c r="EQ13" s="256">
        <f t="shared" si="38"/>
        <v>57679.94984533255</v>
      </c>
      <c r="ER13" s="254">
        <f t="shared" si="39"/>
        <v>7.4114927593689683E-3</v>
      </c>
      <c r="ES13" s="256">
        <f t="shared" si="40"/>
        <v>8669.8490622548434</v>
      </c>
      <c r="ET13" s="254">
        <f t="shared" si="41"/>
        <v>2.5444211185435693E-3</v>
      </c>
      <c r="EU13" s="256">
        <f t="shared" si="42"/>
        <v>7567.325793362792</v>
      </c>
      <c r="EV13" s="256">
        <f t="shared" si="43"/>
        <v>73917.124700950182</v>
      </c>
      <c r="EW13" s="254">
        <f t="shared" si="44"/>
        <v>6.576673530556027E-3</v>
      </c>
      <c r="EX13" s="252">
        <f t="shared" si="45"/>
        <v>1.3519140000000001</v>
      </c>
      <c r="EY13" s="15"/>
      <c r="EZ13" s="605"/>
      <c r="FA13" s="15"/>
      <c r="FB13" s="15"/>
      <c r="FC13" s="15"/>
      <c r="FD13" s="15"/>
      <c r="FE13" s="15"/>
      <c r="FF13" s="605"/>
      <c r="FG13" s="15"/>
      <c r="FH13" s="593">
        <f t="shared" si="121"/>
        <v>10</v>
      </c>
      <c r="FI13" s="675">
        <f t="shared" si="46"/>
        <v>10</v>
      </c>
      <c r="FJ13" s="15" t="s">
        <v>375</v>
      </c>
      <c r="FK13" s="254">
        <f t="shared" si="47"/>
        <v>8.1291832217635432E-3</v>
      </c>
      <c r="FL13" s="256">
        <f t="shared" si="48"/>
        <v>161214.18407748049</v>
      </c>
      <c r="FM13" s="252">
        <f t="shared" si="49"/>
        <v>2.9485410000000001</v>
      </c>
      <c r="FN13" s="15"/>
      <c r="FO13" s="605"/>
      <c r="FP13" s="15"/>
      <c r="FQ13" s="247">
        <f t="shared" si="88"/>
        <v>10</v>
      </c>
      <c r="FR13" s="675">
        <v>10</v>
      </c>
      <c r="FS13" s="15" t="s">
        <v>375</v>
      </c>
      <c r="FT13" s="256">
        <f t="shared" si="50"/>
        <v>489586.36824859853</v>
      </c>
      <c r="FU13" s="256">
        <f t="shared" si="51"/>
        <v>142437.18121270294</v>
      </c>
      <c r="FV13" s="256">
        <f t="shared" si="52"/>
        <v>166583.44837206032</v>
      </c>
      <c r="FW13" s="256">
        <f t="shared" si="53"/>
        <v>26494.645014133959</v>
      </c>
      <c r="FX13" s="256">
        <f t="shared" si="54"/>
        <v>32051.649960117349</v>
      </c>
      <c r="FY13" s="256">
        <f t="shared" si="55"/>
        <v>73917.124700950182</v>
      </c>
      <c r="FZ13" s="256">
        <f t="shared" si="56"/>
        <v>161214.18407748049</v>
      </c>
      <c r="GA13" s="256">
        <f t="shared" si="57"/>
        <v>1092284.6015860438</v>
      </c>
      <c r="GB13" s="325">
        <f t="shared" si="58"/>
        <v>19.977435</v>
      </c>
      <c r="GC13" s="15"/>
      <c r="GD13" s="605"/>
      <c r="GE13" s="15"/>
      <c r="GF13" s="593">
        <f t="shared" si="89"/>
        <v>10</v>
      </c>
      <c r="GG13" s="675">
        <f t="shared" si="59"/>
        <v>10</v>
      </c>
      <c r="GH13" s="15" t="s">
        <v>375</v>
      </c>
      <c r="GI13" s="252">
        <f t="shared" si="60"/>
        <v>8.9543330000000001</v>
      </c>
      <c r="GJ13" s="252">
        <f t="shared" si="61"/>
        <v>2.6051169999999999</v>
      </c>
      <c r="GK13" s="252">
        <f t="shared" si="62"/>
        <v>3.0467430000000002</v>
      </c>
      <c r="GL13" s="252">
        <f t="shared" si="63"/>
        <v>0.48457600000000001</v>
      </c>
      <c r="GM13" s="252">
        <f t="shared" si="64"/>
        <v>0.58621100000000004</v>
      </c>
      <c r="GN13" s="252">
        <f t="shared" si="65"/>
        <v>1.3519140000000001</v>
      </c>
      <c r="GO13" s="252">
        <f t="shared" si="66"/>
        <v>2.9485410000000001</v>
      </c>
      <c r="GP13" s="252">
        <f t="shared" si="67"/>
        <v>19.977435</v>
      </c>
      <c r="GQ13" s="845">
        <f t="shared" si="90"/>
        <v>5467591.7129015438</v>
      </c>
      <c r="GR13" s="616"/>
      <c r="GS13" s="605"/>
      <c r="GT13" s="15"/>
      <c r="GU13" s="247">
        <f t="shared" si="91"/>
        <v>10</v>
      </c>
      <c r="GV13" s="675">
        <f t="shared" si="68"/>
        <v>10</v>
      </c>
      <c r="GW13" s="15" t="s">
        <v>375</v>
      </c>
      <c r="GX13" s="231" t="s">
        <v>355</v>
      </c>
      <c r="GY13" s="270">
        <f t="shared" si="69"/>
        <v>1092284.6015860438</v>
      </c>
      <c r="GZ13" s="365">
        <f t="shared" si="70"/>
        <v>5467591.7129015438</v>
      </c>
      <c r="HA13" s="252">
        <f t="shared" si="92"/>
        <v>19.977435</v>
      </c>
      <c r="HB13" s="256">
        <f t="shared" si="71"/>
        <v>1092284.5805102924</v>
      </c>
      <c r="HC13" s="657">
        <f t="shared" si="72"/>
        <v>-2.1075751399621367E-2</v>
      </c>
      <c r="HD13" s="657"/>
      <c r="HE13" s="605"/>
      <c r="HF13" s="15"/>
      <c r="HG13" s="657"/>
      <c r="HH13" s="657"/>
      <c r="HI13" s="657"/>
      <c r="HJ13" s="657"/>
      <c r="HK13" s="657"/>
      <c r="HL13" s="657"/>
      <c r="HM13" s="657"/>
      <c r="HN13" s="605"/>
      <c r="HO13" s="15"/>
      <c r="HP13" s="593">
        <f t="shared" si="122"/>
        <v>10</v>
      </c>
      <c r="HQ13" s="694">
        <f t="shared" si="73"/>
        <v>10</v>
      </c>
      <c r="HR13" s="15" t="s">
        <v>375</v>
      </c>
      <c r="HS13" s="845">
        <f t="shared" si="93"/>
        <v>5467591.7129015438</v>
      </c>
      <c r="HT13" s="695">
        <f t="shared" si="94"/>
        <v>19.977435</v>
      </c>
      <c r="HU13" s="695">
        <v>15.085103</v>
      </c>
      <c r="HV13" s="672">
        <f t="shared" si="95"/>
        <v>0.32431545213844415</v>
      </c>
      <c r="HW13" s="695">
        <f t="shared" si="96"/>
        <v>4.8923319999999997</v>
      </c>
      <c r="HX13" s="673">
        <v>25</v>
      </c>
      <c r="HY13" s="15"/>
      <c r="HZ13" s="60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605"/>
      <c r="IN13" s="15"/>
      <c r="IO13" s="593">
        <v>10</v>
      </c>
      <c r="IP13" s="694">
        <v>10</v>
      </c>
      <c r="IQ13" s="15" t="s">
        <v>375</v>
      </c>
      <c r="IR13" s="696">
        <f t="shared" si="97"/>
        <v>1092284.6015860438</v>
      </c>
      <c r="IS13" s="697">
        <f t="shared" si="97"/>
        <v>5467591.7129015438</v>
      </c>
      <c r="IT13" s="698">
        <f t="shared" si="97"/>
        <v>19.977435</v>
      </c>
      <c r="IU13" s="365">
        <f t="shared" si="98"/>
        <v>832423.21750959824</v>
      </c>
      <c r="IV13" s="365">
        <f t="shared" si="99"/>
        <v>4635168.4953919454</v>
      </c>
      <c r="IW13" s="696">
        <f t="shared" si="100"/>
        <v>12486.348262643973</v>
      </c>
      <c r="IX13" s="696">
        <f t="shared" si="101"/>
        <v>1079798.2533233999</v>
      </c>
      <c r="IY13" s="556">
        <f t="shared" si="102"/>
        <v>19.749065219618824</v>
      </c>
      <c r="IZ13" s="699">
        <f t="shared" si="103"/>
        <v>21.249065219618824</v>
      </c>
      <c r="JA13" s="696">
        <f t="shared" si="104"/>
        <v>1092284.6015860438</v>
      </c>
      <c r="JB13" s="700">
        <f t="shared" si="105"/>
        <v>0.2283697803811755</v>
      </c>
      <c r="JC13" s="15"/>
      <c r="JD13" s="605"/>
      <c r="JE13" s="15"/>
      <c r="JF13" s="593">
        <f t="shared" si="123"/>
        <v>10</v>
      </c>
      <c r="JG13" s="694">
        <f t="shared" si="74"/>
        <v>10</v>
      </c>
      <c r="JH13" s="15" t="s">
        <v>375</v>
      </c>
      <c r="JI13" s="845">
        <f t="shared" si="106"/>
        <v>5467591.7129015438</v>
      </c>
      <c r="JJ13" s="695">
        <f t="shared" si="107"/>
        <v>19.749065219618824</v>
      </c>
      <c r="JK13" s="695">
        <v>14.851000000000001</v>
      </c>
      <c r="JL13" s="672">
        <f t="shared" si="125"/>
        <v>0.32981383203951409</v>
      </c>
      <c r="JM13" s="695">
        <f t="shared" si="109"/>
        <v>4.8980652196188235</v>
      </c>
      <c r="JN13" s="673">
        <v>25</v>
      </c>
      <c r="JO13" s="15"/>
      <c r="JP13" s="15"/>
      <c r="JQ13" s="605"/>
      <c r="JR13" s="15"/>
      <c r="JS13" s="845">
        <v>5393378</v>
      </c>
      <c r="JT13" s="695">
        <v>19.827681591846588</v>
      </c>
      <c r="JU13" s="850">
        <f t="shared" si="110"/>
        <v>-74213.712901543826</v>
      </c>
      <c r="JV13" s="851">
        <f t="shared" si="111"/>
        <v>-7.861637222776352E-2</v>
      </c>
    </row>
    <row r="14" spans="1:287" x14ac:dyDescent="0.3">
      <c r="A14" s="15"/>
      <c r="B14" s="15"/>
      <c r="C14" s="258"/>
      <c r="D14" s="15"/>
      <c r="E14" s="15"/>
      <c r="F14" s="15"/>
      <c r="G14" s="605"/>
      <c r="H14" s="15"/>
      <c r="I14" s="628">
        <f t="shared" si="112"/>
        <v>11</v>
      </c>
      <c r="J14" s="632">
        <f t="shared" si="1"/>
        <v>11</v>
      </c>
      <c r="K14" s="402" t="s">
        <v>376</v>
      </c>
      <c r="L14" s="842">
        <v>50512883.050286174</v>
      </c>
      <c r="M14" s="634">
        <f t="shared" si="2"/>
        <v>2.3506884409162182E-2</v>
      </c>
      <c r="N14" s="633">
        <v>258.52967958767636</v>
      </c>
      <c r="O14" s="633">
        <f t="shared" si="75"/>
        <v>195385.23828617329</v>
      </c>
      <c r="P14" s="634">
        <f t="shared" si="3"/>
        <v>0.11815878708120527</v>
      </c>
      <c r="Q14" s="635" t="s">
        <v>355</v>
      </c>
      <c r="R14" s="15"/>
      <c r="S14" s="605"/>
      <c r="T14" s="15"/>
      <c r="U14" s="636">
        <f t="shared" si="113"/>
        <v>11</v>
      </c>
      <c r="V14" s="637">
        <f t="shared" si="4"/>
        <v>11</v>
      </c>
      <c r="W14" s="402" t="s">
        <v>376</v>
      </c>
      <c r="X14" s="290">
        <f t="shared" si="76"/>
        <v>7623731.8859524131</v>
      </c>
      <c r="Y14" s="634">
        <f t="shared" si="5"/>
        <v>7.2302951939330923E-2</v>
      </c>
      <c r="Z14" s="15"/>
      <c r="AA14" s="605"/>
      <c r="AB14" s="15"/>
      <c r="AC14" s="636">
        <f t="shared" si="114"/>
        <v>11</v>
      </c>
      <c r="AD14" s="638">
        <v>11</v>
      </c>
      <c r="AE14" s="639" t="s">
        <v>376</v>
      </c>
      <c r="AF14" s="640">
        <v>9.5</v>
      </c>
      <c r="AG14" s="15"/>
      <c r="AH14" s="605"/>
      <c r="AI14" s="15"/>
      <c r="AJ14" s="15"/>
      <c r="AK14" s="15"/>
      <c r="AL14" s="15"/>
      <c r="AM14" s="15"/>
      <c r="AN14" s="605"/>
      <c r="AO14" s="15"/>
      <c r="AP14" s="636">
        <f t="shared" si="78"/>
        <v>11</v>
      </c>
      <c r="AQ14" s="645">
        <f t="shared" si="6"/>
        <v>11</v>
      </c>
      <c r="AR14" s="402" t="s">
        <v>376</v>
      </c>
      <c r="AS14" s="402">
        <f t="shared" si="7"/>
        <v>9.5</v>
      </c>
      <c r="AT14" s="845">
        <f t="shared" si="79"/>
        <v>50512883.050286174</v>
      </c>
      <c r="AU14" s="646">
        <f t="shared" si="115"/>
        <v>133297.88582714408</v>
      </c>
      <c r="AV14" s="647">
        <f t="shared" si="8"/>
        <v>142960.85580952954</v>
      </c>
      <c r="AW14" s="648">
        <f t="shared" si="9"/>
        <v>25.342950436158226</v>
      </c>
      <c r="AX14" s="290">
        <f t="shared" si="124"/>
        <v>3623049.88309167</v>
      </c>
      <c r="AY14" s="634">
        <f t="shared" si="80"/>
        <v>7.1458394332775246E-2</v>
      </c>
      <c r="AZ14" s="649">
        <f t="shared" si="10"/>
        <v>7.1725260000000004</v>
      </c>
      <c r="BA14" s="15"/>
      <c r="BB14" s="605"/>
      <c r="BC14" s="15"/>
      <c r="BD14" s="15"/>
      <c r="BE14" s="15"/>
      <c r="BF14" s="15"/>
      <c r="BG14" s="15"/>
      <c r="BH14" s="15"/>
      <c r="BI14" s="605"/>
      <c r="BJ14" s="15"/>
      <c r="BK14" s="628">
        <f t="shared" si="116"/>
        <v>11</v>
      </c>
      <c r="BL14" s="635">
        <f t="shared" si="11"/>
        <v>11</v>
      </c>
      <c r="BM14" s="402" t="s">
        <v>376</v>
      </c>
      <c r="BN14" s="634">
        <f t="shared" si="81"/>
        <v>7.1458394332775246E-2</v>
      </c>
      <c r="BO14" s="290">
        <f t="shared" si="82"/>
        <v>834244.00947937311</v>
      </c>
      <c r="BP14" s="634">
        <f t="shared" si="83"/>
        <v>2.3506884409162182E-2</v>
      </c>
      <c r="BQ14" s="290">
        <f t="shared" si="84"/>
        <v>274432.1039253053</v>
      </c>
      <c r="BR14" s="650">
        <f t="shared" si="12"/>
        <v>1108676.1134046784</v>
      </c>
      <c r="BS14" s="649">
        <f t="shared" si="13"/>
        <v>2.1948379999999998</v>
      </c>
      <c r="BT14" s="15"/>
      <c r="BU14" s="605"/>
      <c r="BV14" s="10"/>
      <c r="BW14" s="191"/>
      <c r="BX14" s="191"/>
      <c r="BY14" s="191"/>
      <c r="BZ14" s="191"/>
      <c r="CA14" s="191"/>
      <c r="CB14" s="191"/>
      <c r="CC14" s="191"/>
      <c r="CD14" s="191"/>
      <c r="CE14" s="15"/>
      <c r="CF14" s="605"/>
      <c r="CG14" s="15"/>
      <c r="CH14" s="628">
        <f t="shared" si="117"/>
        <v>11</v>
      </c>
      <c r="CI14" s="638">
        <f t="shared" si="15"/>
        <v>11</v>
      </c>
      <c r="CJ14" s="402" t="s">
        <v>376</v>
      </c>
      <c r="CK14" s="634">
        <f t="shared" si="16"/>
        <v>2.3506884409162182E-2</v>
      </c>
      <c r="CL14" s="290">
        <f t="shared" si="17"/>
        <v>125459.95938616306</v>
      </c>
      <c r="CM14" s="634">
        <f t="shared" si="18"/>
        <v>0.11815878708120527</v>
      </c>
      <c r="CN14" s="290">
        <f t="shared" si="19"/>
        <v>2025148.4033862271</v>
      </c>
      <c r="CO14" s="290">
        <f t="shared" si="20"/>
        <v>2150608.3627723902</v>
      </c>
      <c r="CP14" s="634">
        <f t="shared" si="21"/>
        <v>9.5683085352669867E-2</v>
      </c>
      <c r="CQ14" s="649">
        <f t="shared" si="22"/>
        <v>4.2575440000000002</v>
      </c>
      <c r="CR14" s="15"/>
      <c r="CS14" s="605"/>
      <c r="CT14" s="15"/>
      <c r="CU14" s="15"/>
      <c r="CV14" s="15"/>
      <c r="CW14" s="15"/>
      <c r="CX14" s="15"/>
      <c r="CY14" s="15"/>
      <c r="CZ14" s="15"/>
      <c r="DA14" s="15"/>
      <c r="DB14" s="15"/>
      <c r="DC14" s="849">
        <v>0.2436663257134476</v>
      </c>
      <c r="DD14" s="10"/>
      <c r="DE14" s="605"/>
      <c r="DF14" s="15"/>
      <c r="DG14" s="636">
        <f t="shared" si="118"/>
        <v>11</v>
      </c>
      <c r="DH14" s="654">
        <f t="shared" si="24"/>
        <v>11</v>
      </c>
      <c r="DI14" s="402" t="s">
        <v>376</v>
      </c>
      <c r="DJ14" s="634">
        <f t="shared" si="25"/>
        <v>9.5683085352669867E-2</v>
      </c>
      <c r="DK14" s="290">
        <f t="shared" si="86"/>
        <v>5527.1098725779184</v>
      </c>
      <c r="DL14" s="634">
        <f t="shared" si="26"/>
        <v>0.11815878708120527</v>
      </c>
      <c r="DM14" s="290">
        <f t="shared" si="27"/>
        <v>234489.9383570638</v>
      </c>
      <c r="DN14" s="634">
        <f t="shared" si="28"/>
        <v>2.3506884409162182E-2</v>
      </c>
      <c r="DO14" s="290">
        <f t="shared" si="29"/>
        <v>77145.998465538767</v>
      </c>
      <c r="DP14" s="290">
        <f t="shared" si="87"/>
        <v>317163.04669518047</v>
      </c>
      <c r="DQ14" s="634">
        <f t="shared" si="30"/>
        <v>5.9570709964772893E-2</v>
      </c>
      <c r="DR14" s="649">
        <f t="shared" si="31"/>
        <v>0.62788500000000003</v>
      </c>
      <c r="DS14" s="15"/>
      <c r="DT14" s="605"/>
      <c r="DU14" s="15"/>
      <c r="DV14" s="636">
        <f t="shared" si="119"/>
        <v>11</v>
      </c>
      <c r="DW14" s="654">
        <f t="shared" si="32"/>
        <v>11</v>
      </c>
      <c r="DX14" s="402" t="s">
        <v>376</v>
      </c>
      <c r="DY14" s="634">
        <f t="shared" si="33"/>
        <v>0.11815878708120527</v>
      </c>
      <c r="DZ14" s="290">
        <f t="shared" si="34"/>
        <v>424234.47998849367</v>
      </c>
      <c r="EA14" s="649">
        <f t="shared" si="35"/>
        <v>0.83985399999999999</v>
      </c>
      <c r="EB14" s="15"/>
      <c r="EC14" s="605"/>
      <c r="ED14" s="15"/>
      <c r="EE14" s="15"/>
      <c r="EF14" s="15"/>
      <c r="EG14" s="15"/>
      <c r="EH14" s="15"/>
      <c r="EI14" s="15"/>
      <c r="EJ14" s="15"/>
      <c r="EK14" s="605"/>
      <c r="EL14" s="15"/>
      <c r="EM14" s="636">
        <f t="shared" si="120"/>
        <v>11</v>
      </c>
      <c r="EN14" s="654">
        <f t="shared" si="36"/>
        <v>11</v>
      </c>
      <c r="EO14" s="402" t="s">
        <v>376</v>
      </c>
      <c r="EP14" s="634">
        <f t="shared" si="37"/>
        <v>7.2302951939330923E-2</v>
      </c>
      <c r="EQ14" s="290">
        <f t="shared" si="38"/>
        <v>513019.63896753767</v>
      </c>
      <c r="ER14" s="634">
        <f t="shared" si="39"/>
        <v>9.5683085352669867E-2</v>
      </c>
      <c r="ES14" s="290">
        <f t="shared" si="40"/>
        <v>111928.58642003525</v>
      </c>
      <c r="ET14" s="634">
        <f t="shared" si="41"/>
        <v>2.3506884409162182E-2</v>
      </c>
      <c r="EU14" s="290">
        <f t="shared" si="42"/>
        <v>69911.482582282551</v>
      </c>
      <c r="EV14" s="290">
        <f t="shared" si="43"/>
        <v>694859.7079698554</v>
      </c>
      <c r="EW14" s="634">
        <f t="shared" si="44"/>
        <v>6.1824177649546674E-2</v>
      </c>
      <c r="EX14" s="649">
        <f t="shared" si="45"/>
        <v>1.3756090000000001</v>
      </c>
      <c r="EY14" s="15"/>
      <c r="EZ14" s="605"/>
      <c r="FA14" s="15"/>
      <c r="FB14" s="15"/>
      <c r="FC14" s="15"/>
      <c r="FD14" s="15"/>
      <c r="FE14" s="15"/>
      <c r="FF14" s="605"/>
      <c r="FG14" s="15"/>
      <c r="FH14" s="636">
        <f t="shared" si="121"/>
        <v>11</v>
      </c>
      <c r="FI14" s="637">
        <f t="shared" si="46"/>
        <v>11</v>
      </c>
      <c r="FJ14" s="402" t="s">
        <v>376</v>
      </c>
      <c r="FK14" s="634">
        <f t="shared" si="47"/>
        <v>7.2302951939330923E-2</v>
      </c>
      <c r="FL14" s="290">
        <f t="shared" si="48"/>
        <v>1433878.5441674192</v>
      </c>
      <c r="FM14" s="649">
        <f t="shared" si="49"/>
        <v>2.8386390000000001</v>
      </c>
      <c r="FN14" s="15"/>
      <c r="FO14" s="605"/>
      <c r="FP14" s="15"/>
      <c r="FQ14" s="628">
        <v>11</v>
      </c>
      <c r="FR14" s="637">
        <v>11</v>
      </c>
      <c r="FS14" s="402" t="s">
        <v>376</v>
      </c>
      <c r="FT14" s="290">
        <f t="shared" si="50"/>
        <v>3623049.88309167</v>
      </c>
      <c r="FU14" s="290">
        <f t="shared" si="51"/>
        <v>1108676.1134046784</v>
      </c>
      <c r="FV14" s="290">
        <f t="shared" si="52"/>
        <v>2150608.3627723902</v>
      </c>
      <c r="FW14" s="290">
        <f t="shared" si="53"/>
        <v>317163.04669518047</v>
      </c>
      <c r="FX14" s="290">
        <f t="shared" si="54"/>
        <v>424234.47998849367</v>
      </c>
      <c r="FY14" s="290">
        <f t="shared" si="55"/>
        <v>694859.7079698554</v>
      </c>
      <c r="FZ14" s="290">
        <f t="shared" si="56"/>
        <v>1433878.5441674192</v>
      </c>
      <c r="GA14" s="290">
        <f t="shared" si="57"/>
        <v>9752470.1380896885</v>
      </c>
      <c r="GB14" s="655">
        <f t="shared" si="58"/>
        <v>19.306896999999999</v>
      </c>
      <c r="GC14" s="15"/>
      <c r="GD14" s="605"/>
      <c r="GE14" s="15"/>
      <c r="GF14" s="636">
        <f t="shared" si="89"/>
        <v>11</v>
      </c>
      <c r="GG14" s="637">
        <f t="shared" si="59"/>
        <v>11</v>
      </c>
      <c r="GH14" s="402" t="s">
        <v>376</v>
      </c>
      <c r="GI14" s="649">
        <f t="shared" si="60"/>
        <v>7.1725260000000004</v>
      </c>
      <c r="GJ14" s="649">
        <f t="shared" si="61"/>
        <v>2.1948379999999998</v>
      </c>
      <c r="GK14" s="649">
        <f t="shared" si="62"/>
        <v>4.2575440000000002</v>
      </c>
      <c r="GL14" s="649">
        <f t="shared" si="63"/>
        <v>0.62788500000000003</v>
      </c>
      <c r="GM14" s="649">
        <f t="shared" si="64"/>
        <v>0.83985399999999999</v>
      </c>
      <c r="GN14" s="649">
        <f t="shared" si="65"/>
        <v>1.3756090000000001</v>
      </c>
      <c r="GO14" s="649">
        <f t="shared" si="66"/>
        <v>2.8386390000000001</v>
      </c>
      <c r="GP14" s="649">
        <f t="shared" si="67"/>
        <v>19.306896999999999</v>
      </c>
      <c r="GQ14" s="845">
        <f t="shared" si="90"/>
        <v>50512883.050286174</v>
      </c>
      <c r="GR14" s="616"/>
      <c r="GS14" s="605"/>
      <c r="GT14" s="15"/>
      <c r="GU14" s="628">
        <f t="shared" si="91"/>
        <v>11</v>
      </c>
      <c r="GV14" s="637">
        <f t="shared" si="68"/>
        <v>11</v>
      </c>
      <c r="GW14" s="402" t="s">
        <v>376</v>
      </c>
      <c r="GX14" s="635" t="s">
        <v>355</v>
      </c>
      <c r="GY14" s="290">
        <f t="shared" si="69"/>
        <v>9752470.1380896885</v>
      </c>
      <c r="GZ14" s="633">
        <f t="shared" si="70"/>
        <v>50512883.050286174</v>
      </c>
      <c r="HA14" s="649">
        <f t="shared" si="92"/>
        <v>19.306896999999999</v>
      </c>
      <c r="HB14" s="290">
        <f t="shared" si="71"/>
        <v>9752470.30224921</v>
      </c>
      <c r="HC14" s="656">
        <f t="shared" si="72"/>
        <v>0.16415952146053314</v>
      </c>
      <c r="HD14" s="657"/>
      <c r="HE14" s="605"/>
      <c r="HF14" s="15"/>
      <c r="HG14" s="657"/>
      <c r="HH14" s="657"/>
      <c r="HI14" s="657"/>
      <c r="HJ14" s="657"/>
      <c r="HK14" s="657"/>
      <c r="HL14" s="657"/>
      <c r="HM14" s="657"/>
      <c r="HN14" s="605"/>
      <c r="HO14" s="15"/>
      <c r="HP14" s="636">
        <f t="shared" si="122"/>
        <v>11</v>
      </c>
      <c r="HQ14" s="660">
        <f t="shared" si="73"/>
        <v>11</v>
      </c>
      <c r="HR14" s="402" t="s">
        <v>376</v>
      </c>
      <c r="HS14" s="845">
        <f t="shared" si="93"/>
        <v>50512883.050286174</v>
      </c>
      <c r="HT14" s="661">
        <f t="shared" si="94"/>
        <v>19.306896999999999</v>
      </c>
      <c r="HU14" s="661">
        <v>14.898323</v>
      </c>
      <c r="HV14" s="630">
        <f t="shared" si="95"/>
        <v>0.2959107545191495</v>
      </c>
      <c r="HW14" s="661">
        <f t="shared" si="96"/>
        <v>4.4085739999999998</v>
      </c>
      <c r="HX14" s="631">
        <v>25</v>
      </c>
      <c r="HY14" s="15"/>
      <c r="HZ14" s="60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605"/>
      <c r="IN14" s="15"/>
      <c r="IO14" s="636">
        <v>11</v>
      </c>
      <c r="IP14" s="660">
        <v>11</v>
      </c>
      <c r="IQ14" s="402" t="s">
        <v>376</v>
      </c>
      <c r="IR14" s="667">
        <f t="shared" si="97"/>
        <v>9752470.1380896885</v>
      </c>
      <c r="IS14" s="668">
        <f t="shared" si="97"/>
        <v>50512883.050286174</v>
      </c>
      <c r="IT14" s="669">
        <f t="shared" si="97"/>
        <v>19.306896999999999</v>
      </c>
      <c r="IU14" s="633">
        <f t="shared" si="98"/>
        <v>7690423.6531025041</v>
      </c>
      <c r="IV14" s="633">
        <f t="shared" si="99"/>
        <v>42822459.397183672</v>
      </c>
      <c r="IW14" s="667">
        <f t="shared" si="100"/>
        <v>115356.35479653756</v>
      </c>
      <c r="IX14" s="667">
        <f t="shared" si="101"/>
        <v>9637113.7832931504</v>
      </c>
      <c r="IY14" s="670">
        <f t="shared" si="102"/>
        <v>19.078526509166561</v>
      </c>
      <c r="IZ14" s="670">
        <f t="shared" si="103"/>
        <v>20.578526509166561</v>
      </c>
      <c r="JA14" s="667">
        <f t="shared" si="104"/>
        <v>9752470.1380896885</v>
      </c>
      <c r="JB14" s="655">
        <f t="shared" si="105"/>
        <v>0.22837049083343786</v>
      </c>
      <c r="JC14" s="15"/>
      <c r="JD14" s="605"/>
      <c r="JE14" s="15"/>
      <c r="JF14" s="636">
        <f t="shared" si="123"/>
        <v>11</v>
      </c>
      <c r="JG14" s="660">
        <f t="shared" si="74"/>
        <v>11</v>
      </c>
      <c r="JH14" s="402" t="s">
        <v>376</v>
      </c>
      <c r="JI14" s="845">
        <f t="shared" si="106"/>
        <v>50512883.050286174</v>
      </c>
      <c r="JJ14" s="661">
        <f t="shared" si="107"/>
        <v>19.078526509166561</v>
      </c>
      <c r="JK14" s="661">
        <v>14.664</v>
      </c>
      <c r="JL14" s="630">
        <f t="shared" si="125"/>
        <v>0.30104517929395547</v>
      </c>
      <c r="JM14" s="661">
        <f t="shared" si="109"/>
        <v>4.4145265091665618</v>
      </c>
      <c r="JN14" s="631">
        <v>25</v>
      </c>
      <c r="JO14" s="15"/>
      <c r="JP14" s="15"/>
      <c r="JQ14" s="605"/>
      <c r="JR14" s="15"/>
      <c r="JS14" s="845">
        <v>50350635</v>
      </c>
      <c r="JT14" s="661">
        <v>19.162391619002157</v>
      </c>
      <c r="JU14" s="850">
        <f t="shared" si="110"/>
        <v>-162248.05028617382</v>
      </c>
      <c r="JV14" s="851">
        <f t="shared" si="111"/>
        <v>-8.386510983559603E-2</v>
      </c>
    </row>
    <row r="15" spans="1:287" x14ac:dyDescent="0.3">
      <c r="A15" s="15"/>
      <c r="B15" s="15"/>
      <c r="C15" s="15"/>
      <c r="D15" s="15"/>
      <c r="E15" s="15"/>
      <c r="F15" s="15"/>
      <c r="G15" s="605"/>
      <c r="H15" s="15"/>
      <c r="I15" s="247">
        <f t="shared" si="112"/>
        <v>12</v>
      </c>
      <c r="J15" s="674">
        <f t="shared" si="1"/>
        <v>12</v>
      </c>
      <c r="K15" s="15" t="s">
        <v>377</v>
      </c>
      <c r="L15" s="842">
        <v>31936335.032029308</v>
      </c>
      <c r="M15" s="564">
        <f t="shared" si="2"/>
        <v>1.4862025105611876E-2</v>
      </c>
      <c r="N15" s="365">
        <v>1620</v>
      </c>
      <c r="O15" s="365">
        <f t="shared" si="75"/>
        <v>19713.787056808214</v>
      </c>
      <c r="P15" s="564">
        <f t="shared" si="3"/>
        <v>1.1921868754475207E-2</v>
      </c>
      <c r="Q15" s="231" t="s">
        <v>360</v>
      </c>
      <c r="R15" s="15"/>
      <c r="S15" s="605"/>
      <c r="T15" s="15"/>
      <c r="U15" s="593">
        <f t="shared" si="113"/>
        <v>12</v>
      </c>
      <c r="V15" s="675">
        <f t="shared" si="4"/>
        <v>12</v>
      </c>
      <c r="W15" s="15" t="s">
        <v>377</v>
      </c>
      <c r="X15" s="270">
        <f t="shared" si="76"/>
        <v>2065229.1433016388</v>
      </c>
      <c r="Y15" s="564">
        <f t="shared" si="5"/>
        <v>1.9586491986554107E-2</v>
      </c>
      <c r="Z15" s="15"/>
      <c r="AA15" s="605"/>
      <c r="AB15" s="15"/>
      <c r="AC15" s="593">
        <f t="shared" si="114"/>
        <v>12</v>
      </c>
      <c r="AD15" s="74">
        <v>12</v>
      </c>
      <c r="AE15" s="258" t="s">
        <v>377</v>
      </c>
      <c r="AF15" s="280">
        <v>5.03</v>
      </c>
      <c r="AG15" s="15"/>
      <c r="AH15" s="605"/>
      <c r="AI15" s="15"/>
      <c r="AJ15" s="15"/>
      <c r="AK15" s="15"/>
      <c r="AL15" s="15"/>
      <c r="AM15" s="15"/>
      <c r="AN15" s="605"/>
      <c r="AO15" s="15"/>
      <c r="AP15" s="593">
        <f t="shared" si="78"/>
        <v>12</v>
      </c>
      <c r="AQ15" s="678">
        <f t="shared" si="6"/>
        <v>12</v>
      </c>
      <c r="AR15" s="15" t="s">
        <v>377</v>
      </c>
      <c r="AS15" s="15">
        <f t="shared" si="7"/>
        <v>5.03</v>
      </c>
      <c r="AT15" s="845">
        <f t="shared" si="79"/>
        <v>31936335.032029308</v>
      </c>
      <c r="AU15" s="679">
        <f t="shared" si="115"/>
        <v>44622.157003085398</v>
      </c>
      <c r="AV15" s="680">
        <f t="shared" si="8"/>
        <v>47856.886203736394</v>
      </c>
      <c r="AW15" s="681">
        <f t="shared" si="9"/>
        <v>25.342950436158226</v>
      </c>
      <c r="AX15" s="270">
        <f t="shared" si="124"/>
        <v>1212834.6950901558</v>
      </c>
      <c r="AY15" s="564">
        <f t="shared" si="80"/>
        <v>2.3921067249636524E-2</v>
      </c>
      <c r="AZ15" s="682">
        <f t="shared" si="10"/>
        <v>3.7976640000000002</v>
      </c>
      <c r="BA15" s="15"/>
      <c r="BB15" s="605"/>
      <c r="BC15" s="15"/>
      <c r="BD15" s="15"/>
      <c r="BE15" s="15"/>
      <c r="BF15" s="15"/>
      <c r="BG15" s="15"/>
      <c r="BH15" s="15"/>
      <c r="BI15" s="605"/>
      <c r="BJ15" s="15"/>
      <c r="BK15" s="247">
        <f t="shared" si="116"/>
        <v>12</v>
      </c>
      <c r="BL15" s="231">
        <f t="shared" si="11"/>
        <v>12</v>
      </c>
      <c r="BM15" s="15" t="s">
        <v>377</v>
      </c>
      <c r="BN15" s="564">
        <f t="shared" si="81"/>
        <v>2.3921067249636524E-2</v>
      </c>
      <c r="BO15" s="270">
        <f t="shared" si="82"/>
        <v>279267.49879698083</v>
      </c>
      <c r="BP15" s="564">
        <f t="shared" si="83"/>
        <v>1.4862025105611876E-2</v>
      </c>
      <c r="BQ15" s="270">
        <f t="shared" si="84"/>
        <v>173507.33288729956</v>
      </c>
      <c r="BR15" s="685">
        <f t="shared" si="12"/>
        <v>452774.83168428042</v>
      </c>
      <c r="BS15" s="682">
        <f t="shared" si="13"/>
        <v>1.4177420000000001</v>
      </c>
      <c r="BT15" s="15"/>
      <c r="BU15" s="605"/>
      <c r="BV15" s="10"/>
      <c r="BW15" s="191"/>
      <c r="BX15" s="191"/>
      <c r="BY15" s="191"/>
      <c r="BZ15" s="191"/>
      <c r="CA15" s="191"/>
      <c r="CB15" s="191"/>
      <c r="CC15" s="191"/>
      <c r="CD15" s="191"/>
      <c r="CE15" s="15"/>
      <c r="CF15" s="605"/>
      <c r="CG15" s="15"/>
      <c r="CH15" s="247">
        <f t="shared" si="117"/>
        <v>12</v>
      </c>
      <c r="CI15" s="74">
        <f t="shared" si="15"/>
        <v>12</v>
      </c>
      <c r="CJ15" s="15" t="s">
        <v>377</v>
      </c>
      <c r="CK15" s="254">
        <f t="shared" si="16"/>
        <v>1.4862025105611876E-2</v>
      </c>
      <c r="CL15" s="256">
        <f t="shared" si="17"/>
        <v>79320.978216043324</v>
      </c>
      <c r="CM15" s="254">
        <f t="shared" si="18"/>
        <v>1.1921868754475207E-2</v>
      </c>
      <c r="CN15" s="256">
        <f t="shared" si="19"/>
        <v>204331.42612502299</v>
      </c>
      <c r="CO15" s="256">
        <f t="shared" si="20"/>
        <v>283652.40434106631</v>
      </c>
      <c r="CP15" s="254">
        <f t="shared" si="21"/>
        <v>1.2620027748831326E-2</v>
      </c>
      <c r="CQ15" s="252">
        <f t="shared" si="22"/>
        <v>0.888181</v>
      </c>
      <c r="CR15" s="15"/>
      <c r="CS15" s="60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0"/>
      <c r="DE15" s="605"/>
      <c r="DF15" s="15"/>
      <c r="DG15" s="593">
        <f t="shared" si="118"/>
        <v>12</v>
      </c>
      <c r="DH15" s="689">
        <f t="shared" si="24"/>
        <v>12</v>
      </c>
      <c r="DI15" s="15" t="s">
        <v>377</v>
      </c>
      <c r="DJ15" s="254">
        <f t="shared" si="25"/>
        <v>1.2620027748831326E-2</v>
      </c>
      <c r="DK15" s="256">
        <f t="shared" si="86"/>
        <v>728.9927964350137</v>
      </c>
      <c r="DL15" s="254">
        <f t="shared" si="26"/>
        <v>1.1921868754475207E-2</v>
      </c>
      <c r="DM15" s="256">
        <f t="shared" si="27"/>
        <v>23659.334514128295</v>
      </c>
      <c r="DN15" s="254">
        <f t="shared" si="28"/>
        <v>1.4862025105611876E-2</v>
      </c>
      <c r="DO15" s="256">
        <f t="shared" si="29"/>
        <v>48774.892752075983</v>
      </c>
      <c r="DP15" s="256">
        <f t="shared" si="87"/>
        <v>73163.220062639288</v>
      </c>
      <c r="DQ15" s="254">
        <f t="shared" si="30"/>
        <v>1.3741780474914853E-2</v>
      </c>
      <c r="DR15" s="252">
        <f t="shared" si="31"/>
        <v>0.22909099999999999</v>
      </c>
      <c r="DS15" s="15"/>
      <c r="DT15" s="605"/>
      <c r="DU15" s="15"/>
      <c r="DV15" s="593">
        <f t="shared" si="119"/>
        <v>12</v>
      </c>
      <c r="DW15" s="689">
        <f t="shared" si="32"/>
        <v>12</v>
      </c>
      <c r="DX15" s="15" t="s">
        <v>377</v>
      </c>
      <c r="DY15" s="254">
        <f t="shared" si="33"/>
        <v>1.1921868754475207E-2</v>
      </c>
      <c r="DZ15" s="256">
        <f t="shared" si="34"/>
        <v>42803.992123496922</v>
      </c>
      <c r="EA15" s="252">
        <f t="shared" si="35"/>
        <v>0.13402900000000001</v>
      </c>
      <c r="EB15" s="15"/>
      <c r="EC15" s="605"/>
      <c r="ED15" s="15"/>
      <c r="EE15" s="15"/>
      <c r="EF15" s="15"/>
      <c r="EG15" s="15"/>
      <c r="EH15" s="15"/>
      <c r="EI15" s="15"/>
      <c r="EJ15" s="15"/>
      <c r="EK15" s="605"/>
      <c r="EL15" s="15"/>
      <c r="EM15" s="593">
        <f t="shared" si="120"/>
        <v>12</v>
      </c>
      <c r="EN15" s="689">
        <f t="shared" si="36"/>
        <v>12</v>
      </c>
      <c r="EO15" s="15" t="s">
        <v>377</v>
      </c>
      <c r="EP15" s="254">
        <f t="shared" si="37"/>
        <v>1.9586491986554107E-2</v>
      </c>
      <c r="EQ15" s="256">
        <f t="shared" si="38"/>
        <v>138974.34030098803</v>
      </c>
      <c r="ER15" s="254">
        <f t="shared" si="39"/>
        <v>1.2620027748831326E-2</v>
      </c>
      <c r="ES15" s="256">
        <f t="shared" si="40"/>
        <v>14762.712357173121</v>
      </c>
      <c r="ET15" s="254">
        <f t="shared" si="41"/>
        <v>1.4862025105611876E-2</v>
      </c>
      <c r="EU15" s="256">
        <f t="shared" si="42"/>
        <v>44200.932425713283</v>
      </c>
      <c r="EV15" s="256">
        <f t="shared" si="43"/>
        <v>197937.98508387443</v>
      </c>
      <c r="EW15" s="254">
        <f t="shared" si="44"/>
        <v>1.7611257370458523E-2</v>
      </c>
      <c r="EX15" s="252">
        <f t="shared" si="45"/>
        <v>0.61978900000000003</v>
      </c>
      <c r="EY15" s="15"/>
      <c r="EZ15" s="605"/>
      <c r="FA15" s="15"/>
      <c r="FB15" s="15"/>
      <c r="FC15" s="15"/>
      <c r="FD15" s="15"/>
      <c r="FE15" s="15"/>
      <c r="FF15" s="605"/>
      <c r="FG15" s="15"/>
      <c r="FH15" s="593">
        <f t="shared" si="121"/>
        <v>12</v>
      </c>
      <c r="FI15" s="675">
        <f t="shared" si="46"/>
        <v>12</v>
      </c>
      <c r="FJ15" s="15" t="s">
        <v>377</v>
      </c>
      <c r="FK15" s="254">
        <f t="shared" si="47"/>
        <v>1.9586491986554107E-2</v>
      </c>
      <c r="FL15" s="256">
        <f t="shared" si="48"/>
        <v>388430.20736681303</v>
      </c>
      <c r="FM15" s="252">
        <f t="shared" si="49"/>
        <v>1.216264</v>
      </c>
      <c r="FN15" s="15"/>
      <c r="FO15" s="605"/>
      <c r="FP15" s="15"/>
      <c r="FQ15" s="247">
        <v>12</v>
      </c>
      <c r="FR15" s="675">
        <v>12</v>
      </c>
      <c r="FS15" s="15" t="s">
        <v>377</v>
      </c>
      <c r="FT15" s="256">
        <f t="shared" si="50"/>
        <v>1212834.6950901558</v>
      </c>
      <c r="FU15" s="256">
        <f t="shared" si="51"/>
        <v>452774.83168428042</v>
      </c>
      <c r="FV15" s="256">
        <f t="shared" si="52"/>
        <v>283652.40434106631</v>
      </c>
      <c r="FW15" s="256">
        <f t="shared" si="53"/>
        <v>73163.220062639288</v>
      </c>
      <c r="FX15" s="256">
        <f t="shared" si="54"/>
        <v>42803.992123496922</v>
      </c>
      <c r="FY15" s="256">
        <f t="shared" si="55"/>
        <v>197937.98508387443</v>
      </c>
      <c r="FZ15" s="256">
        <f t="shared" si="56"/>
        <v>388430.20736681303</v>
      </c>
      <c r="GA15" s="256">
        <f t="shared" si="57"/>
        <v>2651597.3357523261</v>
      </c>
      <c r="GB15" s="325">
        <f t="shared" si="58"/>
        <v>8.3027599999999993</v>
      </c>
      <c r="GC15" s="15"/>
      <c r="GD15" s="605"/>
      <c r="GE15" s="15"/>
      <c r="GF15" s="593">
        <f t="shared" si="89"/>
        <v>12</v>
      </c>
      <c r="GG15" s="675">
        <f t="shared" si="59"/>
        <v>12</v>
      </c>
      <c r="GH15" s="15" t="s">
        <v>377</v>
      </c>
      <c r="GI15" s="252">
        <f t="shared" si="60"/>
        <v>3.7976640000000002</v>
      </c>
      <c r="GJ15" s="252">
        <f t="shared" si="61"/>
        <v>1.4177420000000001</v>
      </c>
      <c r="GK15" s="252">
        <f t="shared" si="62"/>
        <v>0.888181</v>
      </c>
      <c r="GL15" s="252">
        <f t="shared" si="63"/>
        <v>0.22909099999999999</v>
      </c>
      <c r="GM15" s="252">
        <f t="shared" si="64"/>
        <v>0.13402900000000001</v>
      </c>
      <c r="GN15" s="252">
        <f t="shared" si="65"/>
        <v>0.61978900000000003</v>
      </c>
      <c r="GO15" s="252">
        <f t="shared" si="66"/>
        <v>1.216264</v>
      </c>
      <c r="GP15" s="252">
        <f t="shared" si="67"/>
        <v>8.3027599999999993</v>
      </c>
      <c r="GQ15" s="845">
        <f t="shared" si="90"/>
        <v>31936335.032029308</v>
      </c>
      <c r="GR15" s="616"/>
      <c r="GS15" s="605"/>
      <c r="GT15" s="15"/>
      <c r="GU15" s="247">
        <f t="shared" si="91"/>
        <v>12</v>
      </c>
      <c r="GV15" s="675">
        <f t="shared" si="68"/>
        <v>12</v>
      </c>
      <c r="GW15" s="15" t="s">
        <v>377</v>
      </c>
      <c r="GX15" s="231" t="s">
        <v>360</v>
      </c>
      <c r="GY15" s="270">
        <f t="shared" si="69"/>
        <v>2651597.3357523261</v>
      </c>
      <c r="GZ15" s="365">
        <f t="shared" si="70"/>
        <v>31936335.032029308</v>
      </c>
      <c r="HA15" s="252">
        <f t="shared" si="92"/>
        <v>8.3027599999999993</v>
      </c>
      <c r="HB15" s="256">
        <f t="shared" si="71"/>
        <v>2651597.2505053161</v>
      </c>
      <c r="HC15" s="657">
        <f t="shared" si="72"/>
        <v>-8.5247009992599487E-2</v>
      </c>
      <c r="HD15" s="657"/>
      <c r="HE15" s="605"/>
      <c r="HF15" s="15"/>
      <c r="HG15" s="657"/>
      <c r="HH15" s="657"/>
      <c r="HI15" s="657"/>
      <c r="HJ15" s="657"/>
      <c r="HK15" s="657"/>
      <c r="HL15" s="657"/>
      <c r="HM15" s="657"/>
      <c r="HN15" s="605"/>
      <c r="HO15" s="15"/>
      <c r="HP15" s="593">
        <f t="shared" si="122"/>
        <v>12</v>
      </c>
      <c r="HQ15" s="694">
        <f t="shared" si="73"/>
        <v>12</v>
      </c>
      <c r="HR15" s="15" t="s">
        <v>377</v>
      </c>
      <c r="HS15" s="845">
        <f t="shared" si="93"/>
        <v>31936335.032029308</v>
      </c>
      <c r="HT15" s="695">
        <f t="shared" si="94"/>
        <v>8.3027599999999993</v>
      </c>
      <c r="HU15" s="695">
        <v>6.2761579999999997</v>
      </c>
      <c r="HV15" s="672">
        <f t="shared" si="95"/>
        <v>0.32290487269440948</v>
      </c>
      <c r="HW15" s="695">
        <f t="shared" si="96"/>
        <v>2.0266019999999996</v>
      </c>
      <c r="HX15" s="673">
        <v>10</v>
      </c>
      <c r="HY15" s="15"/>
      <c r="HZ15" s="60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605"/>
      <c r="IN15" s="15"/>
      <c r="IO15" s="593">
        <v>12</v>
      </c>
      <c r="IP15" s="694">
        <v>12</v>
      </c>
      <c r="IQ15" s="15" t="s">
        <v>377</v>
      </c>
      <c r="IR15" s="696">
        <f t="shared" si="97"/>
        <v>2651597.3357523261</v>
      </c>
      <c r="IS15" s="697">
        <f t="shared" si="97"/>
        <v>31936335.032029308</v>
      </c>
      <c r="IT15" s="698">
        <f t="shared" si="97"/>
        <v>8.3027599999999993</v>
      </c>
      <c r="IU15" s="365">
        <v>0</v>
      </c>
      <c r="IV15" s="365">
        <f t="shared" si="99"/>
        <v>31936335.032029308</v>
      </c>
      <c r="IW15" s="696">
        <f t="shared" si="100"/>
        <v>0</v>
      </c>
      <c r="IX15" s="696">
        <f t="shared" si="101"/>
        <v>2651597.3357523261</v>
      </c>
      <c r="IY15" s="556">
        <f>IT15</f>
        <v>8.3027599999999993</v>
      </c>
      <c r="IZ15" s="699">
        <f>IY15</f>
        <v>8.3027599999999993</v>
      </c>
      <c r="JA15" s="696">
        <f t="shared" si="104"/>
        <v>2651597.2505053161</v>
      </c>
      <c r="JB15" s="700">
        <f t="shared" si="105"/>
        <v>0</v>
      </c>
      <c r="JC15" s="15"/>
      <c r="JD15" s="605"/>
      <c r="JE15" s="15"/>
      <c r="JF15" s="593">
        <f t="shared" si="123"/>
        <v>12</v>
      </c>
      <c r="JG15" s="694">
        <f t="shared" si="74"/>
        <v>12</v>
      </c>
      <c r="JH15" s="15" t="s">
        <v>377</v>
      </c>
      <c r="JI15" s="845">
        <f t="shared" si="106"/>
        <v>31936335.032029308</v>
      </c>
      <c r="JJ15" s="695">
        <f t="shared" si="107"/>
        <v>8.3027599999999993</v>
      </c>
      <c r="JK15" s="695">
        <v>6.2759999999999998</v>
      </c>
      <c r="JL15" s="672">
        <f t="shared" si="125"/>
        <v>0.32293817718291895</v>
      </c>
      <c r="JM15" s="695">
        <f t="shared" si="109"/>
        <v>2.0267599999999995</v>
      </c>
      <c r="JN15" s="673">
        <v>10</v>
      </c>
      <c r="JO15" s="15"/>
      <c r="JP15" s="15"/>
      <c r="JQ15" s="605"/>
      <c r="JR15" s="15"/>
      <c r="JS15" s="845">
        <v>31888932</v>
      </c>
      <c r="JT15" s="695">
        <v>8.3363779999999998</v>
      </c>
      <c r="JU15" s="850">
        <f t="shared" si="110"/>
        <v>-47403.032029308379</v>
      </c>
      <c r="JV15" s="851">
        <f t="shared" si="111"/>
        <v>-3.3618000000000592E-2</v>
      </c>
    </row>
    <row r="16" spans="1:287" x14ac:dyDescent="0.3">
      <c r="A16" s="15"/>
      <c r="B16" s="15"/>
      <c r="C16" s="15"/>
      <c r="D16" s="15"/>
      <c r="E16" s="27"/>
      <c r="F16" s="15"/>
      <c r="G16" s="605"/>
      <c r="H16" s="15"/>
      <c r="I16" s="628">
        <f t="shared" si="112"/>
        <v>13</v>
      </c>
      <c r="J16" s="632">
        <f t="shared" si="1"/>
        <v>13</v>
      </c>
      <c r="K16" s="402" t="s">
        <v>378</v>
      </c>
      <c r="L16" s="842">
        <v>1505.6982478420041</v>
      </c>
      <c r="M16" s="634">
        <f t="shared" si="2"/>
        <v>7.0069797108718973E-7</v>
      </c>
      <c r="N16" s="633">
        <v>20.875</v>
      </c>
      <c r="O16" s="633">
        <f t="shared" si="75"/>
        <v>72.129257381652891</v>
      </c>
      <c r="P16" s="634">
        <f t="shared" si="3"/>
        <v>4.3620007529951142E-5</v>
      </c>
      <c r="Q16" s="635" t="s">
        <v>355</v>
      </c>
      <c r="R16" s="15"/>
      <c r="S16" s="605"/>
      <c r="T16" s="15"/>
      <c r="U16" s="636">
        <f>+U15+1</f>
        <v>13</v>
      </c>
      <c r="V16" s="637">
        <f t="shared" si="4"/>
        <v>13</v>
      </c>
      <c r="W16" s="402" t="s">
        <v>378</v>
      </c>
      <c r="X16" s="290">
        <f t="shared" si="76"/>
        <v>2053.6286752470601</v>
      </c>
      <c r="Y16" s="634">
        <f t="shared" si="5"/>
        <v>1.9476473940697927E-5</v>
      </c>
      <c r="Z16" s="15"/>
      <c r="AA16" s="605"/>
      <c r="AB16" s="15"/>
      <c r="AC16" s="636">
        <f t="shared" si="114"/>
        <v>13</v>
      </c>
      <c r="AD16" s="638">
        <v>13</v>
      </c>
      <c r="AE16" s="639" t="s">
        <v>378</v>
      </c>
      <c r="AF16" s="640">
        <v>74.84</v>
      </c>
      <c r="AG16" s="15"/>
      <c r="AH16" s="605"/>
      <c r="AI16" s="15"/>
      <c r="AJ16" s="15"/>
      <c r="AK16" s="15"/>
      <c r="AL16" s="15"/>
      <c r="AM16" s="15"/>
      <c r="AN16" s="605"/>
      <c r="AO16" s="15"/>
      <c r="AP16" s="636">
        <f t="shared" si="78"/>
        <v>13</v>
      </c>
      <c r="AQ16" s="645">
        <f t="shared" si="6"/>
        <v>13</v>
      </c>
      <c r="AR16" s="402" t="s">
        <v>378</v>
      </c>
      <c r="AS16" s="402">
        <f t="shared" si="7"/>
        <v>74.84</v>
      </c>
      <c r="AT16" s="845">
        <f t="shared" si="79"/>
        <v>1505.6982478420041</v>
      </c>
      <c r="AU16" s="646">
        <f t="shared" si="115"/>
        <v>31.301793574582106</v>
      </c>
      <c r="AV16" s="647">
        <f t="shared" si="8"/>
        <v>33.570909021005939</v>
      </c>
      <c r="AW16" s="648">
        <f t="shared" si="9"/>
        <v>25.342950436158226</v>
      </c>
      <c r="AX16" s="290">
        <f>AV16*AW16</f>
        <v>850.78588341613056</v>
      </c>
      <c r="AY16" s="634">
        <f t="shared" si="80"/>
        <v>1.6780280457532457E-5</v>
      </c>
      <c r="AZ16" s="649">
        <f t="shared" si="10"/>
        <v>56.504407999999998</v>
      </c>
      <c r="BA16" s="15"/>
      <c r="BB16" s="605"/>
      <c r="BC16" s="15"/>
      <c r="BD16" s="15"/>
      <c r="BE16" s="15"/>
      <c r="BF16" s="15"/>
      <c r="BG16" s="15"/>
      <c r="BH16" s="15"/>
      <c r="BI16" s="605"/>
      <c r="BJ16" s="15"/>
      <c r="BK16" s="628">
        <f t="shared" si="116"/>
        <v>13</v>
      </c>
      <c r="BL16" s="635">
        <f t="shared" si="11"/>
        <v>13</v>
      </c>
      <c r="BM16" s="402" t="s">
        <v>378</v>
      </c>
      <c r="BN16" s="634">
        <f t="shared" si="81"/>
        <v>1.6780280457532457E-5</v>
      </c>
      <c r="BO16" s="290">
        <f t="shared" si="82"/>
        <v>195.90208511947361</v>
      </c>
      <c r="BP16" s="634">
        <f t="shared" si="83"/>
        <v>7.0069797108718973E-7</v>
      </c>
      <c r="BQ16" s="290">
        <f t="shared" si="84"/>
        <v>8.1803277318495073</v>
      </c>
      <c r="BR16" s="650">
        <f t="shared" si="12"/>
        <v>204.08241285132311</v>
      </c>
      <c r="BS16" s="649">
        <f t="shared" si="13"/>
        <v>13.554005</v>
      </c>
      <c r="BT16" s="15"/>
      <c r="BU16" s="605"/>
      <c r="BV16" s="10"/>
      <c r="BW16" s="191"/>
      <c r="BX16" s="191"/>
      <c r="BY16" s="191"/>
      <c r="BZ16" s="191"/>
      <c r="CA16" s="191"/>
      <c r="CB16" s="191"/>
      <c r="CC16" s="191"/>
      <c r="CD16" s="191"/>
      <c r="CE16" s="15"/>
      <c r="CF16" s="605"/>
      <c r="CG16" s="15"/>
      <c r="CH16" s="628">
        <f t="shared" si="117"/>
        <v>13</v>
      </c>
      <c r="CI16" s="638">
        <f t="shared" si="15"/>
        <v>13</v>
      </c>
      <c r="CJ16" s="402" t="s">
        <v>378</v>
      </c>
      <c r="CK16" s="634">
        <f t="shared" si="16"/>
        <v>7.0069797108718973E-7</v>
      </c>
      <c r="CL16" s="290">
        <f t="shared" si="17"/>
        <v>3.7397358775585565</v>
      </c>
      <c r="CM16" s="634">
        <f t="shared" si="18"/>
        <v>4.3620007529951142E-5</v>
      </c>
      <c r="CN16" s="290">
        <f t="shared" si="19"/>
        <v>747.61252029665548</v>
      </c>
      <c r="CO16" s="290">
        <f t="shared" si="20"/>
        <v>751.35225617421406</v>
      </c>
      <c r="CP16" s="634">
        <f t="shared" si="21"/>
        <v>3.342854203578072E-5</v>
      </c>
      <c r="CQ16" s="649">
        <f t="shared" si="22"/>
        <v>49.900585999999997</v>
      </c>
      <c r="CR16" s="15"/>
      <c r="CS16" s="60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0"/>
      <c r="DE16" s="605"/>
      <c r="DF16" s="15"/>
      <c r="DG16" s="636">
        <f t="shared" si="118"/>
        <v>13</v>
      </c>
      <c r="DH16" s="654">
        <f t="shared" si="24"/>
        <v>13</v>
      </c>
      <c r="DI16" s="402" t="s">
        <v>378</v>
      </c>
      <c r="DJ16" s="634">
        <f t="shared" si="25"/>
        <v>3.342854203578072E-5</v>
      </c>
      <c r="DK16" s="290">
        <f t="shared" si="86"/>
        <v>1.9309915021118629</v>
      </c>
      <c r="DL16" s="634">
        <f t="shared" si="26"/>
        <v>4.3620007529951142E-5</v>
      </c>
      <c r="DM16" s="290">
        <f t="shared" si="27"/>
        <v>86.565317142290425</v>
      </c>
      <c r="DN16" s="634">
        <f t="shared" si="28"/>
        <v>7.0069797108718973E-7</v>
      </c>
      <c r="DO16" s="290">
        <f t="shared" si="29"/>
        <v>2.2995835458836589</v>
      </c>
      <c r="DP16" s="290">
        <f t="shared" si="87"/>
        <v>90.795892190285954</v>
      </c>
      <c r="DQ16" s="634">
        <f t="shared" si="30"/>
        <v>1.7053612695487147E-5</v>
      </c>
      <c r="DR16" s="649">
        <f t="shared" si="31"/>
        <v>6.0301520000000002</v>
      </c>
      <c r="DS16" s="15"/>
      <c r="DT16" s="605"/>
      <c r="DU16" s="15"/>
      <c r="DV16" s="636">
        <f t="shared" si="119"/>
        <v>13</v>
      </c>
      <c r="DW16" s="654">
        <f t="shared" si="32"/>
        <v>13</v>
      </c>
      <c r="DX16" s="402" t="s">
        <v>378</v>
      </c>
      <c r="DY16" s="634">
        <f t="shared" si="33"/>
        <v>4.3620007529951142E-5</v>
      </c>
      <c r="DZ16" s="290">
        <f t="shared" si="34"/>
        <v>156.61223061510663</v>
      </c>
      <c r="EA16" s="649">
        <f t="shared" si="35"/>
        <v>10.401303</v>
      </c>
      <c r="EB16" s="15"/>
      <c r="EC16" s="605"/>
      <c r="ED16" s="15"/>
      <c r="EE16" s="15"/>
      <c r="EF16" s="15"/>
      <c r="EG16" s="15"/>
      <c r="EH16" s="15"/>
      <c r="EI16" s="15"/>
      <c r="EJ16" s="15"/>
      <c r="EK16" s="605"/>
      <c r="EL16" s="15"/>
      <c r="EM16" s="636">
        <f>+EM15+1</f>
        <v>13</v>
      </c>
      <c r="EN16" s="654">
        <f t="shared" si="36"/>
        <v>13</v>
      </c>
      <c r="EO16" s="402" t="s">
        <v>378</v>
      </c>
      <c r="EP16" s="634">
        <f t="shared" si="37"/>
        <v>1.9476473940697927E-5</v>
      </c>
      <c r="EQ16" s="290">
        <f t="shared" si="38"/>
        <v>138.19371632020767</v>
      </c>
      <c r="ER16" s="634">
        <f t="shared" si="39"/>
        <v>3.342854203578072E-5</v>
      </c>
      <c r="ES16" s="290">
        <f t="shared" si="40"/>
        <v>39.10418902522629</v>
      </c>
      <c r="ET16" s="634">
        <f t="shared" si="41"/>
        <v>7.0069797108718973E-7</v>
      </c>
      <c r="EU16" s="290">
        <f t="shared" si="42"/>
        <v>2.0839356312999691</v>
      </c>
      <c r="EV16" s="290">
        <f t="shared" si="43"/>
        <v>179.38184097673391</v>
      </c>
      <c r="EW16" s="634">
        <f t="shared" si="44"/>
        <v>1.5960250215183642E-5</v>
      </c>
      <c r="EX16" s="649">
        <f t="shared" si="45"/>
        <v>11.913532</v>
      </c>
      <c r="EY16" s="15"/>
      <c r="EZ16" s="605"/>
      <c r="FA16" s="15"/>
      <c r="FB16" s="15"/>
      <c r="FC16" s="15"/>
      <c r="FD16" s="15"/>
      <c r="FE16" s="15"/>
      <c r="FF16" s="605"/>
      <c r="FG16" s="15"/>
      <c r="FH16" s="636">
        <f>+FH15+1</f>
        <v>13</v>
      </c>
      <c r="FI16" s="637">
        <f t="shared" si="46"/>
        <v>13</v>
      </c>
      <c r="FJ16" s="402" t="s">
        <v>378</v>
      </c>
      <c r="FK16" s="634">
        <f t="shared" si="47"/>
        <v>1.9476473940697927E-5</v>
      </c>
      <c r="FL16" s="290">
        <f t="shared" si="48"/>
        <v>386.24838060603605</v>
      </c>
      <c r="FM16" s="649">
        <f t="shared" si="49"/>
        <v>25.652443000000002</v>
      </c>
      <c r="FN16" s="15"/>
      <c r="FO16" s="605"/>
      <c r="FP16" s="15"/>
      <c r="FQ16" s="628">
        <v>13</v>
      </c>
      <c r="FR16" s="637">
        <v>13</v>
      </c>
      <c r="FS16" s="402" t="s">
        <v>378</v>
      </c>
      <c r="FT16" s="290">
        <f t="shared" si="50"/>
        <v>850.78588341613056</v>
      </c>
      <c r="FU16" s="290">
        <f t="shared" si="51"/>
        <v>204.08241285132311</v>
      </c>
      <c r="FV16" s="290">
        <f t="shared" si="52"/>
        <v>751.35225617421406</v>
      </c>
      <c r="FW16" s="290">
        <f t="shared" si="53"/>
        <v>90.795892190285954</v>
      </c>
      <c r="FX16" s="290">
        <f t="shared" si="54"/>
        <v>156.61223061510663</v>
      </c>
      <c r="FY16" s="290">
        <f t="shared" si="55"/>
        <v>179.38184097673391</v>
      </c>
      <c r="FZ16" s="290">
        <f t="shared" si="56"/>
        <v>386.24838060603605</v>
      </c>
      <c r="GA16" s="290">
        <f t="shared" si="57"/>
        <v>2619.2588968298301</v>
      </c>
      <c r="GB16" s="655">
        <f t="shared" si="58"/>
        <v>173.95642900000001</v>
      </c>
      <c r="GC16" s="15"/>
      <c r="GD16" s="605"/>
      <c r="GE16" s="15"/>
      <c r="GF16" s="636">
        <f t="shared" si="89"/>
        <v>13</v>
      </c>
      <c r="GG16" s="637">
        <f t="shared" si="59"/>
        <v>13</v>
      </c>
      <c r="GH16" s="402" t="s">
        <v>378</v>
      </c>
      <c r="GI16" s="649">
        <f t="shared" si="60"/>
        <v>56.504407999999998</v>
      </c>
      <c r="GJ16" s="649">
        <f t="shared" si="61"/>
        <v>13.554005</v>
      </c>
      <c r="GK16" s="649">
        <f t="shared" si="62"/>
        <v>49.900585999999997</v>
      </c>
      <c r="GL16" s="649">
        <f t="shared" si="63"/>
        <v>6.0301520000000002</v>
      </c>
      <c r="GM16" s="649">
        <f t="shared" si="64"/>
        <v>10.401303</v>
      </c>
      <c r="GN16" s="649">
        <f t="shared" si="65"/>
        <v>11.913532</v>
      </c>
      <c r="GO16" s="649">
        <f t="shared" si="66"/>
        <v>25.652443000000002</v>
      </c>
      <c r="GP16" s="649">
        <f t="shared" si="67"/>
        <v>173.95642900000001</v>
      </c>
      <c r="GQ16" s="845">
        <f t="shared" si="90"/>
        <v>1505.6982478420041</v>
      </c>
      <c r="GR16" s="616"/>
      <c r="GS16" s="605"/>
      <c r="GT16" s="15"/>
      <c r="GU16" s="628">
        <f t="shared" si="91"/>
        <v>13</v>
      </c>
      <c r="GV16" s="637">
        <f t="shared" si="68"/>
        <v>13</v>
      </c>
      <c r="GW16" s="402" t="s">
        <v>378</v>
      </c>
      <c r="GX16" s="635" t="s">
        <v>355</v>
      </c>
      <c r="GY16" s="290">
        <f t="shared" si="69"/>
        <v>2619.2588968298301</v>
      </c>
      <c r="GZ16" s="633">
        <f t="shared" si="70"/>
        <v>1505.6982478420041</v>
      </c>
      <c r="HA16" s="649">
        <f t="shared" si="92"/>
        <v>173.95642900000001</v>
      </c>
      <c r="HB16" s="290">
        <f t="shared" si="71"/>
        <v>2619.2589034615203</v>
      </c>
      <c r="HC16" s="656">
        <f t="shared" si="72"/>
        <v>6.6316902120888699E-6</v>
      </c>
      <c r="HD16" s="657"/>
      <c r="HE16" s="605"/>
      <c r="HF16" s="15"/>
      <c r="HG16" s="657"/>
      <c r="HH16" s="657"/>
      <c r="HI16" s="657"/>
      <c r="HJ16" s="657"/>
      <c r="HK16" s="657"/>
      <c r="HL16" s="657"/>
      <c r="HM16" s="657"/>
      <c r="HN16" s="605"/>
      <c r="HO16" s="15"/>
      <c r="HP16" s="636">
        <f t="shared" si="122"/>
        <v>13</v>
      </c>
      <c r="HQ16" s="660">
        <f t="shared" si="73"/>
        <v>13</v>
      </c>
      <c r="HR16" s="402" t="s">
        <v>378</v>
      </c>
      <c r="HS16" s="845">
        <f t="shared" si="93"/>
        <v>1505.6982478420041</v>
      </c>
      <c r="HT16" s="661">
        <f t="shared" si="94"/>
        <v>173.95642900000001</v>
      </c>
      <c r="HU16" s="661">
        <v>139.474243</v>
      </c>
      <c r="HV16" s="630">
        <f t="shared" si="95"/>
        <v>0.24722977704205928</v>
      </c>
      <c r="HW16" s="661">
        <f t="shared" si="96"/>
        <v>34.482186000000013</v>
      </c>
      <c r="HX16" s="631">
        <v>10</v>
      </c>
      <c r="HY16" s="15"/>
      <c r="HZ16" s="60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605"/>
      <c r="IN16" s="15"/>
      <c r="IO16" s="636">
        <v>13</v>
      </c>
      <c r="IP16" s="660">
        <v>13</v>
      </c>
      <c r="IQ16" s="402" t="s">
        <v>378</v>
      </c>
      <c r="IR16" s="667">
        <f t="shared" si="97"/>
        <v>2619.2588968298301</v>
      </c>
      <c r="IS16" s="668">
        <f t="shared" si="97"/>
        <v>1505.6982478420041</v>
      </c>
      <c r="IT16" s="669">
        <f t="shared" si="97"/>
        <v>173.95642900000001</v>
      </c>
      <c r="IU16" s="633">
        <f t="shared" si="98"/>
        <v>229.23770571779986</v>
      </c>
      <c r="IV16" s="633">
        <f t="shared" si="99"/>
        <v>1276.4605421242043</v>
      </c>
      <c r="IW16" s="667">
        <f t="shared" si="100"/>
        <v>3.4385655857669977</v>
      </c>
      <c r="IX16" s="667">
        <f t="shared" si="101"/>
        <v>2615.8203312440633</v>
      </c>
      <c r="IY16" s="670">
        <f t="shared" si="102"/>
        <v>173.72805839371253</v>
      </c>
      <c r="IZ16" s="670">
        <f t="shared" si="103"/>
        <v>175.22805839371253</v>
      </c>
      <c r="JA16" s="667">
        <f t="shared" si="104"/>
        <v>2619.2588968298305</v>
      </c>
      <c r="JB16" s="655">
        <f t="shared" si="105"/>
        <v>0.22837060628748418</v>
      </c>
      <c r="JC16" s="15"/>
      <c r="JD16" s="605"/>
      <c r="JE16" s="15"/>
      <c r="JF16" s="636">
        <f t="shared" si="123"/>
        <v>13</v>
      </c>
      <c r="JG16" s="660">
        <f t="shared" si="74"/>
        <v>13</v>
      </c>
      <c r="JH16" s="402" t="s">
        <v>378</v>
      </c>
      <c r="JI16" s="845">
        <f t="shared" si="106"/>
        <v>1505.6982478420041</v>
      </c>
      <c r="JJ16" s="661">
        <f t="shared" si="107"/>
        <v>173.72805839371253</v>
      </c>
      <c r="JK16" s="661">
        <v>139.24</v>
      </c>
      <c r="JL16" s="630">
        <f t="shared" si="125"/>
        <v>0.24768786551071909</v>
      </c>
      <c r="JM16" s="661">
        <f t="shared" si="109"/>
        <v>34.488058393712521</v>
      </c>
      <c r="JN16" s="631">
        <v>10</v>
      </c>
      <c r="JO16" s="15"/>
      <c r="JP16" s="15"/>
      <c r="JQ16" s="605"/>
      <c r="JR16" s="15"/>
      <c r="JS16" s="845">
        <v>1441</v>
      </c>
      <c r="JT16" s="661">
        <v>174.53606209246701</v>
      </c>
      <c r="JU16" s="850">
        <f t="shared" si="110"/>
        <v>-64.698247842004093</v>
      </c>
      <c r="JV16" s="851">
        <f t="shared" si="111"/>
        <v>-0.80800369875447586</v>
      </c>
    </row>
    <row r="17" spans="1:282" x14ac:dyDescent="0.3">
      <c r="A17" s="15"/>
      <c r="B17" s="15"/>
      <c r="C17" s="15"/>
      <c r="D17" s="15"/>
      <c r="E17" s="15"/>
      <c r="F17" s="15"/>
      <c r="G17" s="605"/>
      <c r="H17" s="15"/>
      <c r="I17" s="247">
        <f>+I16+1</f>
        <v>14</v>
      </c>
      <c r="J17" s="674">
        <f t="shared" si="1"/>
        <v>14</v>
      </c>
      <c r="K17" s="15" t="s">
        <v>379</v>
      </c>
      <c r="L17" s="842">
        <v>5095797</v>
      </c>
      <c r="M17" s="564">
        <f t="shared" si="2"/>
        <v>2.3714011915001313E-3</v>
      </c>
      <c r="N17" s="365">
        <v>1212</v>
      </c>
      <c r="O17" s="365">
        <f t="shared" si="75"/>
        <v>4204.4529702970294</v>
      </c>
      <c r="P17" s="564">
        <f t="shared" si="3"/>
        <v>2.5426335564953683E-3</v>
      </c>
      <c r="Q17" s="231" t="s">
        <v>360</v>
      </c>
      <c r="R17" s="15"/>
      <c r="S17" s="605"/>
      <c r="T17" s="15"/>
      <c r="U17" s="593">
        <f t="shared" si="113"/>
        <v>14</v>
      </c>
      <c r="V17" s="675">
        <f t="shared" si="4"/>
        <v>14</v>
      </c>
      <c r="W17" s="15" t="s">
        <v>379</v>
      </c>
      <c r="X17" s="270">
        <f t="shared" si="76"/>
        <v>359250.16573629837</v>
      </c>
      <c r="Y17" s="564">
        <f t="shared" si="5"/>
        <v>3.4071040083780806E-3</v>
      </c>
      <c r="Z17" s="15"/>
      <c r="AA17" s="605"/>
      <c r="AB17" s="15"/>
      <c r="AC17" s="593">
        <f>+AC16+1</f>
        <v>14</v>
      </c>
      <c r="AD17" s="74">
        <v>14</v>
      </c>
      <c r="AE17" s="258" t="s">
        <v>379</v>
      </c>
      <c r="AF17" s="280">
        <v>5.35</v>
      </c>
      <c r="AG17" s="15"/>
      <c r="AH17" s="605"/>
      <c r="AI17" s="15"/>
      <c r="AJ17" s="15"/>
      <c r="AK17" s="15"/>
      <c r="AL17" s="15"/>
      <c r="AM17" s="15"/>
      <c r="AN17" s="605"/>
      <c r="AO17" s="15"/>
      <c r="AP17" s="593">
        <f t="shared" si="78"/>
        <v>14</v>
      </c>
      <c r="AQ17" s="678">
        <f t="shared" si="6"/>
        <v>14</v>
      </c>
      <c r="AR17" s="15" t="s">
        <v>379</v>
      </c>
      <c r="AS17" s="15">
        <f t="shared" si="7"/>
        <v>5.35</v>
      </c>
      <c r="AT17" s="845">
        <f t="shared" si="79"/>
        <v>5095797</v>
      </c>
      <c r="AU17" s="679">
        <f t="shared" si="115"/>
        <v>7572.9205416666664</v>
      </c>
      <c r="AV17" s="680">
        <f t="shared" si="8"/>
        <v>8121.8932685710406</v>
      </c>
      <c r="AW17" s="681">
        <f t="shared" si="9"/>
        <v>25.342950436158226</v>
      </c>
      <c r="AX17" s="270">
        <f t="shared" si="124"/>
        <v>205832.73855316301</v>
      </c>
      <c r="AY17" s="564">
        <f t="shared" si="80"/>
        <v>4.0596948628197514E-3</v>
      </c>
      <c r="AZ17" s="682">
        <f t="shared" si="10"/>
        <v>4.0392650000000003</v>
      </c>
      <c r="BA17" s="15"/>
      <c r="BB17" s="605"/>
      <c r="BC17" s="15"/>
      <c r="BD17" s="15"/>
      <c r="BE17" s="15"/>
      <c r="BF17" s="15"/>
      <c r="BG17" s="15"/>
      <c r="BH17" s="15"/>
      <c r="BI17" s="605"/>
      <c r="BJ17" s="15"/>
      <c r="BK17" s="247">
        <f t="shared" si="116"/>
        <v>14</v>
      </c>
      <c r="BL17" s="231">
        <f t="shared" si="11"/>
        <v>14</v>
      </c>
      <c r="BM17" s="15" t="s">
        <v>379</v>
      </c>
      <c r="BN17" s="564">
        <f t="shared" si="81"/>
        <v>4.0596948628197514E-3</v>
      </c>
      <c r="BO17" s="270">
        <f t="shared" si="82"/>
        <v>47395.077250821705</v>
      </c>
      <c r="BP17" s="564">
        <f t="shared" si="83"/>
        <v>2.3714011915001313E-3</v>
      </c>
      <c r="BQ17" s="270">
        <f t="shared" si="84"/>
        <v>27685.022264401046</v>
      </c>
      <c r="BR17" s="685">
        <f t="shared" si="12"/>
        <v>75080.099515222755</v>
      </c>
      <c r="BS17" s="682">
        <f t="shared" si="13"/>
        <v>1.473373</v>
      </c>
      <c r="BT17" s="15"/>
      <c r="BU17" s="605"/>
      <c r="BV17" s="10"/>
      <c r="BW17" s="191"/>
      <c r="BX17" s="191"/>
      <c r="BY17" s="191"/>
      <c r="BZ17" s="191"/>
      <c r="CA17" s="191"/>
      <c r="CB17" s="191"/>
      <c r="CC17" s="191"/>
      <c r="CD17" s="191"/>
      <c r="CE17" s="15"/>
      <c r="CF17" s="605"/>
      <c r="CG17" s="15"/>
      <c r="CH17" s="247">
        <f t="shared" si="117"/>
        <v>14</v>
      </c>
      <c r="CI17" s="74">
        <f t="shared" si="15"/>
        <v>14</v>
      </c>
      <c r="CJ17" s="15" t="s">
        <v>379</v>
      </c>
      <c r="CK17" s="254">
        <f t="shared" si="16"/>
        <v>2.3714011915001313E-3</v>
      </c>
      <c r="CL17" s="256">
        <f t="shared" si="17"/>
        <v>12656.543163922805</v>
      </c>
      <c r="CM17" s="254">
        <f t="shared" si="18"/>
        <v>2.5426335564953683E-3</v>
      </c>
      <c r="CN17" s="256">
        <f t="shared" si="19"/>
        <v>43578.733452925655</v>
      </c>
      <c r="CO17" s="256">
        <f t="shared" si="20"/>
        <v>56235.27661684846</v>
      </c>
      <c r="CP17" s="254">
        <f t="shared" si="21"/>
        <v>2.5019733325246001E-3</v>
      </c>
      <c r="CQ17" s="252">
        <f t="shared" si="22"/>
        <v>1.1035619999999999</v>
      </c>
      <c r="CR17" s="15"/>
      <c r="CS17" s="60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0"/>
      <c r="DE17" s="605"/>
      <c r="DF17" s="15"/>
      <c r="DG17" s="593">
        <f t="shared" si="118"/>
        <v>14</v>
      </c>
      <c r="DH17" s="689">
        <f t="shared" si="24"/>
        <v>14</v>
      </c>
      <c r="DI17" s="15" t="s">
        <v>379</v>
      </c>
      <c r="DJ17" s="254">
        <f t="shared" si="25"/>
        <v>2.5019733325246001E-3</v>
      </c>
      <c r="DK17" s="256">
        <f t="shared" si="86"/>
        <v>144.5258736813667</v>
      </c>
      <c r="DL17" s="254">
        <f t="shared" si="26"/>
        <v>2.5426335564953683E-3</v>
      </c>
      <c r="DM17" s="256">
        <f t="shared" si="27"/>
        <v>5045.9386107056434</v>
      </c>
      <c r="DN17" s="254">
        <f t="shared" si="28"/>
        <v>2.3714011915001313E-3</v>
      </c>
      <c r="DO17" s="256">
        <f t="shared" si="29"/>
        <v>7782.5759252613061</v>
      </c>
      <c r="DP17" s="256">
        <f t="shared" si="87"/>
        <v>12973.040409648316</v>
      </c>
      <c r="DQ17" s="254">
        <f t="shared" si="30"/>
        <v>2.4366433468750691E-3</v>
      </c>
      <c r="DR17" s="252">
        <f t="shared" si="31"/>
        <v>0.254583</v>
      </c>
      <c r="DS17" s="15"/>
      <c r="DT17" s="605"/>
      <c r="DU17" s="15"/>
      <c r="DV17" s="593">
        <f t="shared" si="119"/>
        <v>14</v>
      </c>
      <c r="DW17" s="689">
        <f t="shared" si="32"/>
        <v>14</v>
      </c>
      <c r="DX17" s="15" t="s">
        <v>379</v>
      </c>
      <c r="DY17" s="254">
        <f t="shared" si="33"/>
        <v>2.5426335564953683E-3</v>
      </c>
      <c r="DZ17" s="256">
        <f t="shared" si="34"/>
        <v>9129.0106414158017</v>
      </c>
      <c r="EA17" s="252">
        <f t="shared" si="35"/>
        <v>0.179148</v>
      </c>
      <c r="EB17" s="15"/>
      <c r="EC17" s="605"/>
      <c r="ED17" s="15"/>
      <c r="EE17" s="15"/>
      <c r="EF17" s="15"/>
      <c r="EG17" s="15"/>
      <c r="EH17" s="15"/>
      <c r="EI17" s="15"/>
      <c r="EJ17" s="15"/>
      <c r="EK17" s="605"/>
      <c r="EL17" s="15"/>
      <c r="EM17" s="593">
        <f t="shared" si="120"/>
        <v>14</v>
      </c>
      <c r="EN17" s="689">
        <f t="shared" si="36"/>
        <v>14</v>
      </c>
      <c r="EO17" s="15" t="s">
        <v>379</v>
      </c>
      <c r="EP17" s="254">
        <f t="shared" si="37"/>
        <v>3.4071040083780806E-3</v>
      </c>
      <c r="EQ17" s="256">
        <f t="shared" si="38"/>
        <v>24174.825804756045</v>
      </c>
      <c r="ER17" s="254">
        <f t="shared" si="39"/>
        <v>2.5019733325246001E-3</v>
      </c>
      <c r="ES17" s="256">
        <f t="shared" si="40"/>
        <v>2926.7695260653422</v>
      </c>
      <c r="ET17" s="254">
        <f t="shared" si="41"/>
        <v>2.3714011915001313E-3</v>
      </c>
      <c r="EU17" s="256">
        <f t="shared" si="42"/>
        <v>7052.7497480928159</v>
      </c>
      <c r="EV17" s="256">
        <f t="shared" si="43"/>
        <v>34154.345078914201</v>
      </c>
      <c r="EW17" s="254">
        <f t="shared" si="44"/>
        <v>3.03883542741597E-3</v>
      </c>
      <c r="EX17" s="252">
        <f t="shared" si="45"/>
        <v>0.67024499999999998</v>
      </c>
      <c r="EY17" s="15"/>
      <c r="EZ17" s="605"/>
      <c r="FA17" s="15"/>
      <c r="FB17" s="15"/>
      <c r="FC17" s="15"/>
      <c r="FD17" s="15"/>
      <c r="FE17" s="15"/>
      <c r="FF17" s="605"/>
      <c r="FG17" s="15"/>
      <c r="FH17" s="593">
        <f t="shared" si="121"/>
        <v>14</v>
      </c>
      <c r="FI17" s="675">
        <f t="shared" si="46"/>
        <v>14</v>
      </c>
      <c r="FJ17" s="15" t="s">
        <v>379</v>
      </c>
      <c r="FK17" s="254">
        <f t="shared" si="47"/>
        <v>3.4071040083780806E-3</v>
      </c>
      <c r="FL17" s="256">
        <f t="shared" si="48"/>
        <v>67568.103435934885</v>
      </c>
      <c r="FM17" s="252">
        <f t="shared" si="49"/>
        <v>1.325958</v>
      </c>
      <c r="FN17" s="15"/>
      <c r="FO17" s="605"/>
      <c r="FP17" s="15"/>
      <c r="FQ17" s="247">
        <v>14</v>
      </c>
      <c r="FR17" s="675">
        <v>14</v>
      </c>
      <c r="FS17" s="15" t="s">
        <v>379</v>
      </c>
      <c r="FT17" s="256">
        <f t="shared" si="50"/>
        <v>205832.73855316301</v>
      </c>
      <c r="FU17" s="256">
        <f t="shared" si="51"/>
        <v>75080.099515222755</v>
      </c>
      <c r="FV17" s="256">
        <f t="shared" si="52"/>
        <v>56235.27661684846</v>
      </c>
      <c r="FW17" s="256">
        <f t="shared" si="53"/>
        <v>12973.040409648316</v>
      </c>
      <c r="FX17" s="256">
        <f t="shared" si="54"/>
        <v>9129.0106414158017</v>
      </c>
      <c r="FY17" s="256">
        <f t="shared" si="55"/>
        <v>34154.345078914201</v>
      </c>
      <c r="FZ17" s="256">
        <f t="shared" si="56"/>
        <v>67568.103435934885</v>
      </c>
      <c r="GA17" s="256">
        <f t="shared" si="57"/>
        <v>460972.61425114743</v>
      </c>
      <c r="GB17" s="325">
        <f t="shared" si="58"/>
        <v>9.0461340000000003</v>
      </c>
      <c r="GC17" s="15"/>
      <c r="GD17" s="605"/>
      <c r="GE17" s="15"/>
      <c r="GF17" s="593">
        <f t="shared" si="89"/>
        <v>14</v>
      </c>
      <c r="GG17" s="675">
        <f t="shared" si="59"/>
        <v>14</v>
      </c>
      <c r="GH17" s="15" t="s">
        <v>379</v>
      </c>
      <c r="GI17" s="252">
        <f t="shared" si="60"/>
        <v>4.0392650000000003</v>
      </c>
      <c r="GJ17" s="252">
        <f t="shared" si="61"/>
        <v>1.473373</v>
      </c>
      <c r="GK17" s="252">
        <f t="shared" si="62"/>
        <v>1.1035619999999999</v>
      </c>
      <c r="GL17" s="252">
        <f t="shared" si="63"/>
        <v>0.254583</v>
      </c>
      <c r="GM17" s="252">
        <f t="shared" si="64"/>
        <v>0.179148</v>
      </c>
      <c r="GN17" s="252">
        <f t="shared" si="65"/>
        <v>0.67024499999999998</v>
      </c>
      <c r="GO17" s="252">
        <f t="shared" si="66"/>
        <v>1.325958</v>
      </c>
      <c r="GP17" s="252">
        <f t="shared" si="67"/>
        <v>9.0461340000000003</v>
      </c>
      <c r="GQ17" s="845">
        <f t="shared" si="90"/>
        <v>5095797</v>
      </c>
      <c r="GR17" s="616"/>
      <c r="GS17" s="605"/>
      <c r="GT17" s="15"/>
      <c r="GU17" s="247">
        <f t="shared" si="91"/>
        <v>14</v>
      </c>
      <c r="GV17" s="675">
        <f t="shared" si="68"/>
        <v>14</v>
      </c>
      <c r="GW17" s="15" t="s">
        <v>379</v>
      </c>
      <c r="GX17" s="231" t="s">
        <v>360</v>
      </c>
      <c r="GY17" s="270">
        <f t="shared" si="69"/>
        <v>460972.61425114743</v>
      </c>
      <c r="GZ17" s="365">
        <f t="shared" si="70"/>
        <v>5095797</v>
      </c>
      <c r="HA17" s="252">
        <f t="shared" si="92"/>
        <v>9.0461340000000003</v>
      </c>
      <c r="HB17" s="256">
        <f t="shared" si="71"/>
        <v>460972.62498798006</v>
      </c>
      <c r="HC17" s="657">
        <f t="shared" si="72"/>
        <v>1.0736832628026605E-2</v>
      </c>
      <c r="HD17" s="657"/>
      <c r="HE17" s="605"/>
      <c r="HF17" s="15"/>
      <c r="HG17" s="657"/>
      <c r="HH17" s="657"/>
      <c r="HI17" s="657"/>
      <c r="HJ17" s="657"/>
      <c r="HK17" s="657"/>
      <c r="HL17" s="657"/>
      <c r="HM17" s="657"/>
      <c r="HN17" s="605"/>
      <c r="HO17" s="15"/>
      <c r="HP17" s="593">
        <f>+HP16+1</f>
        <v>14</v>
      </c>
      <c r="HQ17" s="694">
        <f t="shared" si="73"/>
        <v>14</v>
      </c>
      <c r="HR17" s="15" t="s">
        <v>379</v>
      </c>
      <c r="HS17" s="845">
        <f t="shared" si="93"/>
        <v>5095797</v>
      </c>
      <c r="HT17" s="695">
        <f t="shared" si="94"/>
        <v>9.0461340000000003</v>
      </c>
      <c r="HU17" s="695">
        <v>6.8481969999999999</v>
      </c>
      <c r="HV17" s="672">
        <f t="shared" si="95"/>
        <v>0.32095119343091327</v>
      </c>
      <c r="HW17" s="695">
        <f t="shared" si="96"/>
        <v>2.1979370000000005</v>
      </c>
      <c r="HX17" s="673">
        <v>10</v>
      </c>
      <c r="HY17" s="15"/>
      <c r="HZ17" s="60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605"/>
      <c r="IN17" s="15"/>
      <c r="IO17" s="593">
        <v>14</v>
      </c>
      <c r="IP17" s="694">
        <v>14</v>
      </c>
      <c r="IQ17" s="15" t="s">
        <v>379</v>
      </c>
      <c r="IR17" s="696">
        <f t="shared" si="97"/>
        <v>460972.61425114743</v>
      </c>
      <c r="IS17" s="697">
        <f t="shared" si="97"/>
        <v>5095797</v>
      </c>
      <c r="IT17" s="698">
        <f t="shared" si="97"/>
        <v>9.0461340000000003</v>
      </c>
      <c r="IU17" s="365">
        <v>0</v>
      </c>
      <c r="IV17" s="365">
        <f t="shared" si="99"/>
        <v>5095797</v>
      </c>
      <c r="IW17" s="696">
        <f t="shared" si="100"/>
        <v>0</v>
      </c>
      <c r="IX17" s="696">
        <f t="shared" si="101"/>
        <v>460972.61425114743</v>
      </c>
      <c r="IY17" s="556">
        <f>IT17</f>
        <v>9.0461340000000003</v>
      </c>
      <c r="IZ17" s="699">
        <f t="shared" ref="IZ17" si="126">IY17</f>
        <v>9.0461340000000003</v>
      </c>
      <c r="JA17" s="696">
        <f t="shared" si="104"/>
        <v>460972.62498798006</v>
      </c>
      <c r="JB17" s="700">
        <f t="shared" si="105"/>
        <v>0</v>
      </c>
      <c r="JC17" s="15"/>
      <c r="JD17" s="605"/>
      <c r="JE17" s="15"/>
      <c r="JF17" s="593">
        <f>+JF16+1</f>
        <v>14</v>
      </c>
      <c r="JG17" s="694">
        <f t="shared" si="74"/>
        <v>14</v>
      </c>
      <c r="JH17" s="15" t="s">
        <v>379</v>
      </c>
      <c r="JI17" s="845">
        <f t="shared" si="106"/>
        <v>5095797</v>
      </c>
      <c r="JJ17" s="695">
        <f t="shared" si="107"/>
        <v>9.0461340000000003</v>
      </c>
      <c r="JK17" s="695">
        <v>6.8479999999999999</v>
      </c>
      <c r="JL17" s="672">
        <f t="shared" si="125"/>
        <v>0.32098919392523362</v>
      </c>
      <c r="JM17" s="695">
        <f t="shared" si="109"/>
        <v>2.1981340000000005</v>
      </c>
      <c r="JN17" s="673">
        <v>10</v>
      </c>
      <c r="JO17" s="15"/>
      <c r="JP17" s="15"/>
      <c r="JQ17" s="605"/>
      <c r="JR17" s="15"/>
      <c r="JS17" s="845">
        <v>4724676</v>
      </c>
      <c r="JT17" s="695">
        <v>9.0832080000000008</v>
      </c>
      <c r="JU17" s="850">
        <f t="shared" si="110"/>
        <v>-371121</v>
      </c>
      <c r="JV17" s="851">
        <f t="shared" si="111"/>
        <v>-3.7074000000000495E-2</v>
      </c>
    </row>
    <row r="18" spans="1:282" x14ac:dyDescent="0.3">
      <c r="A18" s="15"/>
      <c r="B18" s="15"/>
      <c r="C18" s="15"/>
      <c r="D18" s="15"/>
      <c r="E18" s="15"/>
      <c r="F18" s="15"/>
      <c r="G18" s="605"/>
      <c r="H18" s="15"/>
      <c r="I18" s="628">
        <f t="shared" si="112"/>
        <v>15</v>
      </c>
      <c r="J18" s="632">
        <f t="shared" si="1"/>
        <v>15</v>
      </c>
      <c r="K18" s="402" t="s">
        <v>380</v>
      </c>
      <c r="L18" s="842">
        <v>94083053.970490068</v>
      </c>
      <c r="M18" s="634">
        <f t="shared" si="2"/>
        <v>4.3782879554580233E-2</v>
      </c>
      <c r="N18" s="633">
        <v>1706.6844413665742</v>
      </c>
      <c r="O18" s="633">
        <f t="shared" si="75"/>
        <v>55126.215303841411</v>
      </c>
      <c r="P18" s="634">
        <f t="shared" si="3"/>
        <v>3.3337455755685017E-2</v>
      </c>
      <c r="Q18" s="635" t="s">
        <v>355</v>
      </c>
      <c r="R18" s="15"/>
      <c r="S18" s="605"/>
      <c r="T18" s="15"/>
      <c r="U18" s="636">
        <f t="shared" si="113"/>
        <v>15</v>
      </c>
      <c r="V18" s="637">
        <f t="shared" si="4"/>
        <v>15</v>
      </c>
      <c r="W18" s="402" t="s">
        <v>380</v>
      </c>
      <c r="X18" s="290">
        <f t="shared" si="76"/>
        <v>4959854.0882193772</v>
      </c>
      <c r="Y18" s="634">
        <f t="shared" si="5"/>
        <v>4.7038917046309421E-2</v>
      </c>
      <c r="Z18" s="15"/>
      <c r="AA18" s="605"/>
      <c r="AB18" s="15"/>
      <c r="AC18" s="636">
        <f t="shared" si="114"/>
        <v>15</v>
      </c>
      <c r="AD18" s="638">
        <v>15</v>
      </c>
      <c r="AE18" s="639" t="s">
        <v>380</v>
      </c>
      <c r="AF18" s="640">
        <v>3.79</v>
      </c>
      <c r="AG18" s="15"/>
      <c r="AH18" s="605"/>
      <c r="AI18" s="15"/>
      <c r="AJ18" s="15"/>
      <c r="AK18" s="15"/>
      <c r="AL18" s="15"/>
      <c r="AM18" s="15"/>
      <c r="AN18" s="605"/>
      <c r="AO18" s="15"/>
      <c r="AP18" s="636">
        <f t="shared" si="78"/>
        <v>15</v>
      </c>
      <c r="AQ18" s="645">
        <f t="shared" si="6"/>
        <v>15</v>
      </c>
      <c r="AR18" s="402" t="s">
        <v>380</v>
      </c>
      <c r="AS18" s="402">
        <f t="shared" si="7"/>
        <v>3.79</v>
      </c>
      <c r="AT18" s="845">
        <f t="shared" si="79"/>
        <v>94083053.970490068</v>
      </c>
      <c r="AU18" s="646">
        <f t="shared" si="115"/>
        <v>99048.548485599254</v>
      </c>
      <c r="AV18" s="647">
        <f t="shared" si="8"/>
        <v>106228.7310134477</v>
      </c>
      <c r="AW18" s="648">
        <f t="shared" si="9"/>
        <v>25.342950436158226</v>
      </c>
      <c r="AX18" s="290">
        <f>AV18*AW18</f>
        <v>2692149.4649697891</v>
      </c>
      <c r="AY18" s="634">
        <f t="shared" si="80"/>
        <v>5.3097993204117747E-2</v>
      </c>
      <c r="AZ18" s="649">
        <f t="shared" si="10"/>
        <v>2.8614609999999998</v>
      </c>
      <c r="BA18" s="15"/>
      <c r="BB18" s="605"/>
      <c r="BC18" s="15"/>
      <c r="BD18" s="15"/>
      <c r="BE18" s="15"/>
      <c r="BF18" s="15"/>
      <c r="BG18" s="15"/>
      <c r="BH18" s="15"/>
      <c r="BI18" s="605"/>
      <c r="BJ18" s="15"/>
      <c r="BK18" s="628">
        <f t="shared" si="116"/>
        <v>15</v>
      </c>
      <c r="BL18" s="635">
        <f t="shared" si="11"/>
        <v>15</v>
      </c>
      <c r="BM18" s="402" t="s">
        <v>380</v>
      </c>
      <c r="BN18" s="634">
        <f t="shared" si="81"/>
        <v>5.3097993204117747E-2</v>
      </c>
      <c r="BO18" s="290">
        <f t="shared" si="82"/>
        <v>619894.73958267341</v>
      </c>
      <c r="BP18" s="634">
        <f t="shared" si="83"/>
        <v>4.3782879554580233E-2</v>
      </c>
      <c r="BQ18" s="290">
        <f t="shared" si="84"/>
        <v>511145.05618568842</v>
      </c>
      <c r="BR18" s="650">
        <f t="shared" si="12"/>
        <v>1131039.7957683618</v>
      </c>
      <c r="BS18" s="649">
        <f t="shared" si="13"/>
        <v>1.202172</v>
      </c>
      <c r="BT18" s="15"/>
      <c r="BU18" s="605"/>
      <c r="BV18" s="10"/>
      <c r="BW18" s="191"/>
      <c r="BX18" s="191"/>
      <c r="BY18" s="191"/>
      <c r="BZ18" s="191"/>
      <c r="CA18" s="191"/>
      <c r="CB18" s="191"/>
      <c r="CC18" s="191"/>
      <c r="CD18" s="191"/>
      <c r="CE18" s="15"/>
      <c r="CF18" s="605"/>
      <c r="CG18" s="15"/>
      <c r="CH18" s="628">
        <f t="shared" si="117"/>
        <v>15</v>
      </c>
      <c r="CI18" s="638">
        <f t="shared" si="15"/>
        <v>15</v>
      </c>
      <c r="CJ18" s="402" t="s">
        <v>380</v>
      </c>
      <c r="CK18" s="634">
        <f t="shared" si="16"/>
        <v>4.3782879554580233E-2</v>
      </c>
      <c r="CL18" s="290">
        <f t="shared" si="17"/>
        <v>233676.15185047328</v>
      </c>
      <c r="CM18" s="634">
        <f t="shared" si="18"/>
        <v>3.3337455755685017E-2</v>
      </c>
      <c r="CN18" s="290">
        <f t="shared" si="19"/>
        <v>571377.69407014665</v>
      </c>
      <c r="CO18" s="290">
        <f t="shared" si="20"/>
        <v>805053.8459206199</v>
      </c>
      <c r="CP18" s="634">
        <f t="shared" si="21"/>
        <v>3.5817788671395713E-2</v>
      </c>
      <c r="CQ18" s="649">
        <f t="shared" si="22"/>
        <v>0.855684</v>
      </c>
      <c r="CR18" s="15"/>
      <c r="CS18" s="60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0"/>
      <c r="DE18" s="605"/>
      <c r="DF18" s="15"/>
      <c r="DG18" s="636">
        <f t="shared" si="118"/>
        <v>15</v>
      </c>
      <c r="DH18" s="654">
        <f t="shared" si="24"/>
        <v>15</v>
      </c>
      <c r="DI18" s="402" t="s">
        <v>380</v>
      </c>
      <c r="DJ18" s="634">
        <f t="shared" si="25"/>
        <v>3.5817788671395713E-2</v>
      </c>
      <c r="DK18" s="290">
        <f t="shared" si="86"/>
        <v>2069.0057458944261</v>
      </c>
      <c r="DL18" s="634">
        <f t="shared" si="26"/>
        <v>3.3337455755685017E-2</v>
      </c>
      <c r="DM18" s="290">
        <f t="shared" si="27"/>
        <v>66159.260248325343</v>
      </c>
      <c r="DN18" s="634">
        <f t="shared" si="28"/>
        <v>4.3782879554580233E-2</v>
      </c>
      <c r="DO18" s="290">
        <f t="shared" si="29"/>
        <v>143688.71264020057</v>
      </c>
      <c r="DP18" s="290">
        <f t="shared" si="87"/>
        <v>211916.97863442032</v>
      </c>
      <c r="DQ18" s="634">
        <f t="shared" si="30"/>
        <v>3.9803013000359912E-2</v>
      </c>
      <c r="DR18" s="649">
        <f t="shared" si="31"/>
        <v>0.225245</v>
      </c>
      <c r="DS18" s="15"/>
      <c r="DT18" s="605"/>
      <c r="DU18" s="15"/>
      <c r="DV18" s="636">
        <f t="shared" si="119"/>
        <v>15</v>
      </c>
      <c r="DW18" s="654">
        <f t="shared" si="32"/>
        <v>15</v>
      </c>
      <c r="DX18" s="402" t="s">
        <v>380</v>
      </c>
      <c r="DY18" s="634">
        <f t="shared" si="33"/>
        <v>3.3337455755685017E-2</v>
      </c>
      <c r="DZ18" s="290">
        <f t="shared" si="34"/>
        <v>119694.00292618666</v>
      </c>
      <c r="EA18" s="649">
        <f t="shared" si="35"/>
        <v>0.127222</v>
      </c>
      <c r="EB18" s="15"/>
      <c r="EC18" s="605"/>
      <c r="ED18" s="15"/>
      <c r="EE18" s="15"/>
      <c r="EF18" s="15"/>
      <c r="EG18" s="15"/>
      <c r="EH18" s="15"/>
      <c r="EI18" s="15"/>
      <c r="EJ18" s="15"/>
      <c r="EK18" s="605"/>
      <c r="EL18" s="15"/>
      <c r="EM18" s="636">
        <f t="shared" si="120"/>
        <v>15</v>
      </c>
      <c r="EN18" s="654">
        <f t="shared" si="36"/>
        <v>15</v>
      </c>
      <c r="EO18" s="402" t="s">
        <v>380</v>
      </c>
      <c r="EP18" s="634">
        <f t="shared" si="37"/>
        <v>4.7038917046309421E-2</v>
      </c>
      <c r="EQ18" s="290">
        <f t="shared" si="38"/>
        <v>333760.76070546289</v>
      </c>
      <c r="ER18" s="634">
        <f t="shared" si="39"/>
        <v>3.5817788671395713E-2</v>
      </c>
      <c r="ES18" s="290">
        <f t="shared" si="40"/>
        <v>41899.09261291405</v>
      </c>
      <c r="ET18" s="634">
        <f t="shared" si="41"/>
        <v>4.3782879554580233E-2</v>
      </c>
      <c r="EU18" s="290">
        <f t="shared" si="42"/>
        <v>130214.02445783782</v>
      </c>
      <c r="EV18" s="290">
        <f t="shared" si="43"/>
        <v>505873.87777621474</v>
      </c>
      <c r="EW18" s="634">
        <f t="shared" si="44"/>
        <v>4.5009425829679206E-2</v>
      </c>
      <c r="EX18" s="649">
        <f t="shared" si="45"/>
        <v>0.53768899999999997</v>
      </c>
      <c r="EY18" s="15"/>
      <c r="EZ18" s="605"/>
      <c r="FA18" s="15"/>
      <c r="FB18" s="15"/>
      <c r="FC18" s="15"/>
      <c r="FD18" s="15"/>
      <c r="FE18" s="15"/>
      <c r="FF18" s="605"/>
      <c r="FG18" s="15"/>
      <c r="FH18" s="636">
        <f t="shared" si="121"/>
        <v>15</v>
      </c>
      <c r="FI18" s="637">
        <f t="shared" si="46"/>
        <v>15</v>
      </c>
      <c r="FJ18" s="402" t="s">
        <v>380</v>
      </c>
      <c r="FK18" s="634">
        <f t="shared" si="47"/>
        <v>4.7038917046309421E-2</v>
      </c>
      <c r="FL18" s="290">
        <f t="shared" si="48"/>
        <v>932853.94419538416</v>
      </c>
      <c r="FM18" s="649">
        <f t="shared" si="49"/>
        <v>0.99152200000000001</v>
      </c>
      <c r="FN18" s="15"/>
      <c r="FO18" s="605"/>
      <c r="FP18" s="15"/>
      <c r="FQ18" s="628">
        <v>15</v>
      </c>
      <c r="FR18" s="637">
        <v>15</v>
      </c>
      <c r="FS18" s="402" t="s">
        <v>380</v>
      </c>
      <c r="FT18" s="290">
        <f t="shared" si="50"/>
        <v>2692149.4649697891</v>
      </c>
      <c r="FU18" s="290">
        <f t="shared" si="51"/>
        <v>1131039.7957683618</v>
      </c>
      <c r="FV18" s="290">
        <f t="shared" si="52"/>
        <v>805053.8459206199</v>
      </c>
      <c r="FW18" s="290">
        <f t="shared" si="53"/>
        <v>211916.97863442032</v>
      </c>
      <c r="FX18" s="290">
        <f t="shared" si="54"/>
        <v>119694.00292618666</v>
      </c>
      <c r="FY18" s="290">
        <f t="shared" si="55"/>
        <v>505873.87777621474</v>
      </c>
      <c r="FZ18" s="290">
        <f t="shared" si="56"/>
        <v>932853.94419538416</v>
      </c>
      <c r="GA18" s="290">
        <f t="shared" si="57"/>
        <v>6398581.9101909762</v>
      </c>
      <c r="GB18" s="655">
        <f t="shared" si="58"/>
        <v>6.8009930000000001</v>
      </c>
      <c r="GC18" s="15"/>
      <c r="GD18" s="605"/>
      <c r="GE18" s="15"/>
      <c r="GF18" s="636">
        <f t="shared" si="89"/>
        <v>15</v>
      </c>
      <c r="GG18" s="637">
        <f t="shared" si="59"/>
        <v>15</v>
      </c>
      <c r="GH18" s="402" t="s">
        <v>380</v>
      </c>
      <c r="GI18" s="649">
        <f t="shared" si="60"/>
        <v>2.8614609999999998</v>
      </c>
      <c r="GJ18" s="649">
        <f t="shared" si="61"/>
        <v>1.202172</v>
      </c>
      <c r="GK18" s="649">
        <f t="shared" si="62"/>
        <v>0.855684</v>
      </c>
      <c r="GL18" s="649">
        <f t="shared" si="63"/>
        <v>0.225245</v>
      </c>
      <c r="GM18" s="649">
        <f t="shared" si="64"/>
        <v>0.127222</v>
      </c>
      <c r="GN18" s="649">
        <f t="shared" si="65"/>
        <v>0.53768899999999997</v>
      </c>
      <c r="GO18" s="649">
        <f t="shared" si="66"/>
        <v>0.99152200000000001</v>
      </c>
      <c r="GP18" s="649">
        <f t="shared" si="67"/>
        <v>6.8009930000000001</v>
      </c>
      <c r="GQ18" s="845">
        <f t="shared" si="90"/>
        <v>94083053.970490068</v>
      </c>
      <c r="GR18" s="616"/>
      <c r="GS18" s="605"/>
      <c r="GT18" s="15"/>
      <c r="GU18" s="628">
        <f t="shared" si="91"/>
        <v>15</v>
      </c>
      <c r="GV18" s="637">
        <f t="shared" si="68"/>
        <v>15</v>
      </c>
      <c r="GW18" s="402" t="s">
        <v>380</v>
      </c>
      <c r="GX18" s="635" t="s">
        <v>355</v>
      </c>
      <c r="GY18" s="290">
        <f t="shared" si="69"/>
        <v>6398581.9101909762</v>
      </c>
      <c r="GZ18" s="633">
        <f t="shared" si="70"/>
        <v>94083053.970490068</v>
      </c>
      <c r="HA18" s="649">
        <f t="shared" si="92"/>
        <v>6.8009930000000001</v>
      </c>
      <c r="HB18" s="290">
        <f t="shared" si="71"/>
        <v>6398581.914719251</v>
      </c>
      <c r="HC18" s="656">
        <f t="shared" si="72"/>
        <v>4.5282747596502304E-3</v>
      </c>
      <c r="HD18" s="657"/>
      <c r="HE18" s="605"/>
      <c r="HF18" s="15"/>
      <c r="HG18" s="657"/>
      <c r="HH18" s="657"/>
      <c r="HI18" s="657"/>
      <c r="HJ18" s="657"/>
      <c r="HK18" s="657"/>
      <c r="HL18" s="657"/>
      <c r="HM18" s="657"/>
      <c r="HN18" s="605"/>
      <c r="HO18" s="15"/>
      <c r="HP18" s="636">
        <f t="shared" si="122"/>
        <v>15</v>
      </c>
      <c r="HQ18" s="660">
        <f t="shared" si="73"/>
        <v>15</v>
      </c>
      <c r="HR18" s="402" t="s">
        <v>380</v>
      </c>
      <c r="HS18" s="845">
        <f t="shared" si="93"/>
        <v>94083053.970490068</v>
      </c>
      <c r="HT18" s="661">
        <f t="shared" si="94"/>
        <v>6.8009930000000001</v>
      </c>
      <c r="HU18" s="661">
        <v>5.2075250000000004</v>
      </c>
      <c r="HV18" s="630">
        <f t="shared" si="95"/>
        <v>0.30599334616732499</v>
      </c>
      <c r="HW18" s="661">
        <f t="shared" si="96"/>
        <v>1.5934679999999997</v>
      </c>
      <c r="HX18" s="631">
        <v>10</v>
      </c>
      <c r="HY18" s="15"/>
      <c r="HZ18" s="60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605"/>
      <c r="IN18" s="15"/>
      <c r="IO18" s="636">
        <v>15</v>
      </c>
      <c r="IP18" s="660">
        <v>15</v>
      </c>
      <c r="IQ18" s="402" t="s">
        <v>380</v>
      </c>
      <c r="IR18" s="667">
        <f t="shared" si="97"/>
        <v>6398581.9101909762</v>
      </c>
      <c r="IS18" s="668">
        <f t="shared" si="97"/>
        <v>94083053.970490068</v>
      </c>
      <c r="IT18" s="669">
        <f t="shared" si="97"/>
        <v>6.8009930000000001</v>
      </c>
      <c r="IU18" s="633">
        <f t="shared" si="98"/>
        <v>14323841.759150531</v>
      </c>
      <c r="IV18" s="633">
        <f t="shared" si="99"/>
        <v>79759212.211339533</v>
      </c>
      <c r="IW18" s="667">
        <f t="shared" si="100"/>
        <v>214857.62638725797</v>
      </c>
      <c r="IX18" s="667">
        <f>IR18-IW18</f>
        <v>6183724.2838037182</v>
      </c>
      <c r="IY18" s="670">
        <f t="shared" si="102"/>
        <v>6.572622829338953</v>
      </c>
      <c r="IZ18" s="670">
        <f>IY18+1.5</f>
        <v>8.0726228293389539</v>
      </c>
      <c r="JA18" s="667">
        <f>(IY18*IV18+IZ18*IU18)/100</f>
        <v>6398581.9101909772</v>
      </c>
      <c r="JB18" s="655">
        <f>IT18-IY18</f>
        <v>0.22837017066104703</v>
      </c>
      <c r="JC18" s="15"/>
      <c r="JD18" s="605"/>
      <c r="JE18" s="15"/>
      <c r="JF18" s="636">
        <f t="shared" si="123"/>
        <v>15</v>
      </c>
      <c r="JG18" s="660">
        <f t="shared" si="74"/>
        <v>15</v>
      </c>
      <c r="JH18" s="402" t="s">
        <v>380</v>
      </c>
      <c r="JI18" s="845">
        <f t="shared" si="106"/>
        <v>94083053.970490068</v>
      </c>
      <c r="JJ18" s="661">
        <f t="shared" si="107"/>
        <v>6.572622829338953</v>
      </c>
      <c r="JK18" s="661">
        <v>4.9729999999999999</v>
      </c>
      <c r="JL18" s="630">
        <f t="shared" si="125"/>
        <v>0.32166153817392984</v>
      </c>
      <c r="JM18" s="661">
        <f t="shared" si="109"/>
        <v>1.5996228293389532</v>
      </c>
      <c r="JN18" s="631">
        <v>10</v>
      </c>
      <c r="JO18" s="15"/>
      <c r="JP18" s="15"/>
      <c r="JQ18" s="605"/>
      <c r="JR18" s="15"/>
      <c r="JS18" s="845">
        <v>92578509</v>
      </c>
      <c r="JT18" s="661">
        <v>6.5996512890865748</v>
      </c>
      <c r="JU18" s="850">
        <f t="shared" si="110"/>
        <v>-1504544.9704900682</v>
      </c>
      <c r="JV18" s="851">
        <f t="shared" si="111"/>
        <v>-2.7028459747621802E-2</v>
      </c>
    </row>
    <row r="19" spans="1:282" x14ac:dyDescent="0.3">
      <c r="A19" s="15"/>
      <c r="B19" s="16"/>
      <c r="C19" s="15"/>
      <c r="D19" s="15"/>
      <c r="E19" s="15"/>
      <c r="F19" s="15"/>
      <c r="G19" s="605"/>
      <c r="H19" s="15"/>
      <c r="I19" s="247">
        <f t="shared" si="112"/>
        <v>16</v>
      </c>
      <c r="J19" s="674">
        <f t="shared" si="1"/>
        <v>16</v>
      </c>
      <c r="K19" s="15" t="s">
        <v>381</v>
      </c>
      <c r="L19" s="842">
        <v>10574879.057033859</v>
      </c>
      <c r="M19" s="564">
        <f t="shared" si="2"/>
        <v>4.9211695041658596E-3</v>
      </c>
      <c r="N19" s="365">
        <v>296.75837459544687</v>
      </c>
      <c r="O19" s="365">
        <f t="shared" si="75"/>
        <v>35634.64408190659</v>
      </c>
      <c r="P19" s="564">
        <f t="shared" si="3"/>
        <v>2.1549971531736219E-2</v>
      </c>
      <c r="Q19" s="231" t="s">
        <v>355</v>
      </c>
      <c r="R19" s="15"/>
      <c r="S19" s="605"/>
      <c r="T19" s="15"/>
      <c r="U19" s="593">
        <f t="shared" si="113"/>
        <v>16</v>
      </c>
      <c r="V19" s="675">
        <f t="shared" si="4"/>
        <v>16</v>
      </c>
      <c r="W19" s="15" t="s">
        <v>381</v>
      </c>
      <c r="X19" s="270">
        <f t="shared" si="76"/>
        <v>1526455.1886671763</v>
      </c>
      <c r="Y19" s="564">
        <f t="shared" si="5"/>
        <v>1.4476796639072424E-2</v>
      </c>
      <c r="Z19" s="15"/>
      <c r="AA19" s="605"/>
      <c r="AB19" s="15"/>
      <c r="AC19" s="593">
        <f t="shared" si="114"/>
        <v>16</v>
      </c>
      <c r="AD19" s="74">
        <v>16</v>
      </c>
      <c r="AE19" s="258" t="s">
        <v>381</v>
      </c>
      <c r="AF19" s="280">
        <v>9.5299999999999994</v>
      </c>
      <c r="AG19" s="15"/>
      <c r="AH19" s="605"/>
      <c r="AI19" s="15"/>
      <c r="AJ19" s="15"/>
      <c r="AK19" s="15"/>
      <c r="AL19" s="15"/>
      <c r="AM19" s="15"/>
      <c r="AN19" s="605"/>
      <c r="AO19" s="15"/>
      <c r="AP19" s="593">
        <f t="shared" si="78"/>
        <v>16</v>
      </c>
      <c r="AQ19" s="678">
        <f t="shared" si="6"/>
        <v>16</v>
      </c>
      <c r="AR19" s="15" t="s">
        <v>381</v>
      </c>
      <c r="AS19" s="15">
        <f t="shared" si="7"/>
        <v>9.5299999999999994</v>
      </c>
      <c r="AT19" s="845">
        <f t="shared" si="79"/>
        <v>10574879.057033859</v>
      </c>
      <c r="AU19" s="679">
        <f t="shared" si="115"/>
        <v>27994.054837092408</v>
      </c>
      <c r="AV19" s="680">
        <f t="shared" si="8"/>
        <v>30023.387184695119</v>
      </c>
      <c r="AW19" s="681">
        <f t="shared" si="9"/>
        <v>25.342950436158226</v>
      </c>
      <c r="AX19" s="270">
        <f t="shared" si="124"/>
        <v>760881.21334731649</v>
      </c>
      <c r="AY19" s="564">
        <f t="shared" si="80"/>
        <v>1.5007066294482299E-2</v>
      </c>
      <c r="AZ19" s="682">
        <f t="shared" si="10"/>
        <v>7.1951770000000002</v>
      </c>
      <c r="BA19" s="15"/>
      <c r="BB19" s="605"/>
      <c r="BC19" s="15"/>
      <c r="BD19" s="15"/>
      <c r="BE19" s="15"/>
      <c r="BF19" s="15"/>
      <c r="BG19" s="15"/>
      <c r="BH19" s="15"/>
      <c r="BI19" s="605"/>
      <c r="BJ19" s="15"/>
      <c r="BK19" s="247">
        <f t="shared" si="116"/>
        <v>16</v>
      </c>
      <c r="BL19" s="231">
        <f t="shared" si="11"/>
        <v>16</v>
      </c>
      <c r="BM19" s="15" t="s">
        <v>381</v>
      </c>
      <c r="BN19" s="564">
        <f t="shared" si="81"/>
        <v>1.5007066294482299E-2</v>
      </c>
      <c r="BO19" s="270">
        <f t="shared" si="82"/>
        <v>175200.62230518702</v>
      </c>
      <c r="BP19" s="564">
        <f t="shared" si="83"/>
        <v>4.9211695041658596E-3</v>
      </c>
      <c r="BQ19" s="270">
        <f t="shared" si="84"/>
        <v>57452.398935305057</v>
      </c>
      <c r="BR19" s="685">
        <f t="shared" si="12"/>
        <v>232653.02124049206</v>
      </c>
      <c r="BS19" s="682">
        <f t="shared" si="13"/>
        <v>2.2000540000000002</v>
      </c>
      <c r="BT19" s="15"/>
      <c r="BU19" s="605"/>
      <c r="BV19" s="10"/>
      <c r="BW19" s="191"/>
      <c r="BX19" s="191"/>
      <c r="BY19" s="191"/>
      <c r="BZ19" s="191"/>
      <c r="CA19" s="191"/>
      <c r="CB19" s="191"/>
      <c r="CC19" s="191"/>
      <c r="CD19" s="191"/>
      <c r="CE19" s="15"/>
      <c r="CF19" s="605"/>
      <c r="CG19" s="15"/>
      <c r="CH19" s="247">
        <f t="shared" si="117"/>
        <v>16</v>
      </c>
      <c r="CI19" s="74">
        <f t="shared" si="15"/>
        <v>16</v>
      </c>
      <c r="CJ19" s="15" t="s">
        <v>381</v>
      </c>
      <c r="CK19" s="254">
        <f t="shared" si="16"/>
        <v>4.9211695041658596E-3</v>
      </c>
      <c r="CL19" s="256">
        <f t="shared" si="17"/>
        <v>26265.059859843768</v>
      </c>
      <c r="CM19" s="254">
        <f t="shared" si="18"/>
        <v>2.1549971531736219E-2</v>
      </c>
      <c r="CN19" s="256">
        <f t="shared" si="19"/>
        <v>369349.51279180893</v>
      </c>
      <c r="CO19" s="256">
        <f t="shared" si="20"/>
        <v>395614.57265165268</v>
      </c>
      <c r="CP19" s="254">
        <f t="shared" si="21"/>
        <v>1.7601355773112622E-2</v>
      </c>
      <c r="CQ19" s="252">
        <f t="shared" si="22"/>
        <v>3.741079</v>
      </c>
      <c r="CR19" s="15"/>
      <c r="CS19" s="60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0"/>
      <c r="DE19" s="605"/>
      <c r="DF19" s="15"/>
      <c r="DG19" s="593">
        <f t="shared" si="118"/>
        <v>16</v>
      </c>
      <c r="DH19" s="689">
        <f t="shared" si="24"/>
        <v>16</v>
      </c>
      <c r="DI19" s="15" t="s">
        <v>381</v>
      </c>
      <c r="DJ19" s="254">
        <f t="shared" si="25"/>
        <v>1.7601355773112622E-2</v>
      </c>
      <c r="DK19" s="256">
        <f t="shared" si="86"/>
        <v>1016.7379835814686</v>
      </c>
      <c r="DL19" s="254">
        <f t="shared" si="26"/>
        <v>2.1549971531736219E-2</v>
      </c>
      <c r="DM19" s="256">
        <f t="shared" si="27"/>
        <v>42766.616185730069</v>
      </c>
      <c r="DN19" s="254">
        <f t="shared" si="28"/>
        <v>4.9211695041658596E-3</v>
      </c>
      <c r="DO19" s="256">
        <f t="shared" si="29"/>
        <v>16150.525454962528</v>
      </c>
      <c r="DP19" s="256">
        <f t="shared" si="87"/>
        <v>59933.879624274065</v>
      </c>
      <c r="DQ19" s="254">
        <f t="shared" si="30"/>
        <v>1.1256997930129594E-2</v>
      </c>
      <c r="DR19" s="252">
        <f t="shared" si="31"/>
        <v>0.56675699999999996</v>
      </c>
      <c r="DS19" s="15"/>
      <c r="DT19" s="605"/>
      <c r="DU19" s="15"/>
      <c r="DV19" s="593">
        <f t="shared" si="119"/>
        <v>16</v>
      </c>
      <c r="DW19" s="689">
        <f t="shared" si="32"/>
        <v>16</v>
      </c>
      <c r="DX19" s="15" t="s">
        <v>381</v>
      </c>
      <c r="DY19" s="254">
        <f t="shared" si="33"/>
        <v>2.1549971531736219E-2</v>
      </c>
      <c r="DZ19" s="256">
        <f t="shared" si="34"/>
        <v>77372.501803441017</v>
      </c>
      <c r="EA19" s="252">
        <f t="shared" si="35"/>
        <v>0.73166299999999995</v>
      </c>
      <c r="EB19" s="15"/>
      <c r="EC19" s="605"/>
      <c r="ED19" s="15"/>
      <c r="EE19" s="15"/>
      <c r="EF19" s="15"/>
      <c r="EG19" s="15"/>
      <c r="EH19" s="15"/>
      <c r="EI19" s="15"/>
      <c r="EJ19" s="15"/>
      <c r="EK19" s="605"/>
      <c r="EL19" s="15"/>
      <c r="EM19" s="593">
        <f t="shared" si="120"/>
        <v>16</v>
      </c>
      <c r="EN19" s="689">
        <f t="shared" si="36"/>
        <v>16</v>
      </c>
      <c r="EO19" s="15" t="s">
        <v>381</v>
      </c>
      <c r="EP19" s="254">
        <f t="shared" si="37"/>
        <v>1.4476796639072424E-2</v>
      </c>
      <c r="EQ19" s="256">
        <f t="shared" si="38"/>
        <v>102718.91791382541</v>
      </c>
      <c r="ER19" s="254">
        <f t="shared" si="39"/>
        <v>1.7601355773112622E-2</v>
      </c>
      <c r="ES19" s="256">
        <f t="shared" si="40"/>
        <v>20589.792474806003</v>
      </c>
      <c r="ET19" s="254">
        <f t="shared" si="41"/>
        <v>4.9211695041658596E-3</v>
      </c>
      <c r="EU19" s="256">
        <f t="shared" si="42"/>
        <v>14635.978553621257</v>
      </c>
      <c r="EV19" s="256">
        <f t="shared" si="43"/>
        <v>137944.68894225266</v>
      </c>
      <c r="EW19" s="254">
        <f t="shared" si="44"/>
        <v>1.2273437151643368E-2</v>
      </c>
      <c r="EX19" s="252">
        <f t="shared" si="45"/>
        <v>1.3044560000000001</v>
      </c>
      <c r="EY19" s="15"/>
      <c r="EZ19" s="605"/>
      <c r="FA19" s="15"/>
      <c r="FB19" s="15"/>
      <c r="FC19" s="15"/>
      <c r="FD19" s="15"/>
      <c r="FE19" s="15"/>
      <c r="FF19" s="605"/>
      <c r="FG19" s="15"/>
      <c r="FH19" s="593">
        <f t="shared" si="121"/>
        <v>16</v>
      </c>
      <c r="FI19" s="675">
        <f t="shared" si="46"/>
        <v>16</v>
      </c>
      <c r="FJ19" s="15" t="s">
        <v>381</v>
      </c>
      <c r="FK19" s="254">
        <f t="shared" si="47"/>
        <v>1.4476796639072424E-2</v>
      </c>
      <c r="FL19" s="256">
        <f t="shared" si="48"/>
        <v>287097.10367647052</v>
      </c>
      <c r="FM19" s="252">
        <f t="shared" si="49"/>
        <v>2.7148970000000001</v>
      </c>
      <c r="FN19" s="15"/>
      <c r="FO19" s="605"/>
      <c r="FP19" s="15"/>
      <c r="FQ19" s="247">
        <v>16</v>
      </c>
      <c r="FR19" s="675">
        <v>16</v>
      </c>
      <c r="FS19" s="15" t="s">
        <v>381</v>
      </c>
      <c r="FT19" s="256">
        <f t="shared" si="50"/>
        <v>760881.21334731649</v>
      </c>
      <c r="FU19" s="256">
        <f t="shared" si="51"/>
        <v>232653.02124049206</v>
      </c>
      <c r="FV19" s="256">
        <f t="shared" si="52"/>
        <v>395614.57265165268</v>
      </c>
      <c r="FW19" s="256">
        <f t="shared" si="53"/>
        <v>59933.879624274065</v>
      </c>
      <c r="FX19" s="256">
        <f t="shared" si="54"/>
        <v>77372.501803441017</v>
      </c>
      <c r="FY19" s="256">
        <f t="shared" si="55"/>
        <v>137944.68894225266</v>
      </c>
      <c r="FZ19" s="256">
        <f t="shared" si="56"/>
        <v>287097.10367647052</v>
      </c>
      <c r="GA19" s="256">
        <f t="shared" si="57"/>
        <v>1951496.9812858994</v>
      </c>
      <c r="GB19" s="325">
        <f t="shared" si="58"/>
        <v>18.454083000000001</v>
      </c>
      <c r="GC19" s="15"/>
      <c r="GD19" s="605"/>
      <c r="GE19" s="15"/>
      <c r="GF19" s="593">
        <f t="shared" si="89"/>
        <v>16</v>
      </c>
      <c r="GG19" s="675">
        <f t="shared" si="59"/>
        <v>16</v>
      </c>
      <c r="GH19" s="15" t="s">
        <v>381</v>
      </c>
      <c r="GI19" s="252">
        <f t="shared" si="60"/>
        <v>7.1951770000000002</v>
      </c>
      <c r="GJ19" s="252">
        <f t="shared" si="61"/>
        <v>2.2000540000000002</v>
      </c>
      <c r="GK19" s="252">
        <f t="shared" si="62"/>
        <v>3.741079</v>
      </c>
      <c r="GL19" s="252">
        <f t="shared" si="63"/>
        <v>0.56675699999999996</v>
      </c>
      <c r="GM19" s="252">
        <f t="shared" si="64"/>
        <v>0.73166299999999995</v>
      </c>
      <c r="GN19" s="252">
        <f t="shared" si="65"/>
        <v>1.3044560000000001</v>
      </c>
      <c r="GO19" s="252">
        <f t="shared" si="66"/>
        <v>2.7148970000000001</v>
      </c>
      <c r="GP19" s="252">
        <f t="shared" si="67"/>
        <v>18.454083000000001</v>
      </c>
      <c r="GQ19" s="845">
        <f t="shared" si="90"/>
        <v>10574879.057033859</v>
      </c>
      <c r="GR19" s="616"/>
      <c r="GS19" s="605"/>
      <c r="GT19" s="15"/>
      <c r="GU19" s="247">
        <f t="shared" si="91"/>
        <v>16</v>
      </c>
      <c r="GV19" s="675">
        <f t="shared" si="68"/>
        <v>16</v>
      </c>
      <c r="GW19" s="15" t="s">
        <v>381</v>
      </c>
      <c r="GX19" s="231" t="s">
        <v>355</v>
      </c>
      <c r="GY19" s="270">
        <f t="shared" si="69"/>
        <v>1951496.9812858994</v>
      </c>
      <c r="GZ19" s="365">
        <f t="shared" si="70"/>
        <v>10574879.057033859</v>
      </c>
      <c r="HA19" s="252">
        <f t="shared" si="92"/>
        <v>18.454083000000001</v>
      </c>
      <c r="HB19" s="256">
        <f t="shared" si="71"/>
        <v>1951496.958334646</v>
      </c>
      <c r="HC19" s="657">
        <f t="shared" si="72"/>
        <v>-2.2951253456994891E-2</v>
      </c>
      <c r="HD19" s="657"/>
      <c r="HE19" s="605"/>
      <c r="HF19" s="15"/>
      <c r="HG19" s="657"/>
      <c r="HH19" s="657"/>
      <c r="HI19" s="657"/>
      <c r="HJ19" s="657"/>
      <c r="HK19" s="657"/>
      <c r="HL19" s="657"/>
      <c r="HM19" s="657"/>
      <c r="HN19" s="605"/>
      <c r="HO19" s="15"/>
      <c r="HP19" s="593">
        <f t="shared" si="122"/>
        <v>16</v>
      </c>
      <c r="HQ19" s="694">
        <f t="shared" si="73"/>
        <v>16</v>
      </c>
      <c r="HR19" s="15" t="s">
        <v>381</v>
      </c>
      <c r="HS19" s="845">
        <f t="shared" si="93"/>
        <v>10574879.057033859</v>
      </c>
      <c r="HT19" s="695">
        <f t="shared" si="94"/>
        <v>18.454083000000001</v>
      </c>
      <c r="HU19" s="695">
        <v>14.276350000000001</v>
      </c>
      <c r="HV19" s="672">
        <f t="shared" si="95"/>
        <v>0.29263313101738198</v>
      </c>
      <c r="HW19" s="695">
        <f t="shared" si="96"/>
        <v>4.1777329999999999</v>
      </c>
      <c r="HX19" s="673">
        <v>25</v>
      </c>
      <c r="HY19" s="15"/>
      <c r="HZ19" s="60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605"/>
      <c r="IN19" s="15"/>
      <c r="IO19" s="593">
        <v>16</v>
      </c>
      <c r="IP19" s="694">
        <v>16</v>
      </c>
      <c r="IQ19" s="15" t="s">
        <v>381</v>
      </c>
      <c r="IR19" s="696">
        <f t="shared" si="97"/>
        <v>1951496.9812858994</v>
      </c>
      <c r="IS19" s="697">
        <f t="shared" si="97"/>
        <v>10574879.057033859</v>
      </c>
      <c r="IT19" s="698">
        <f t="shared" si="97"/>
        <v>18.454083000000001</v>
      </c>
      <c r="IU19" s="365">
        <f t="shared" si="98"/>
        <v>1609991.2560514749</v>
      </c>
      <c r="IV19" s="365">
        <f t="shared" si="99"/>
        <v>8964887.800982384</v>
      </c>
      <c r="IW19" s="696">
        <f t="shared" si="100"/>
        <v>24149.868840772124</v>
      </c>
      <c r="IX19" s="696">
        <f t="shared" si="101"/>
        <v>1927347.1124451272</v>
      </c>
      <c r="IY19" s="556">
        <f t="shared" si="102"/>
        <v>18.225713051187629</v>
      </c>
      <c r="IZ19" s="699">
        <f t="shared" si="103"/>
        <v>19.725713051187629</v>
      </c>
      <c r="JA19" s="696">
        <f t="shared" si="104"/>
        <v>1951496.9812858996</v>
      </c>
      <c r="JB19" s="700">
        <f t="shared" si="105"/>
        <v>0.2283699488123716</v>
      </c>
      <c r="JC19" s="15"/>
      <c r="JD19" s="605"/>
      <c r="JE19" s="15"/>
      <c r="JF19" s="593">
        <f t="shared" si="123"/>
        <v>16</v>
      </c>
      <c r="JG19" s="694">
        <f t="shared" si="74"/>
        <v>16</v>
      </c>
      <c r="JH19" s="15" t="s">
        <v>381</v>
      </c>
      <c r="JI19" s="845">
        <f t="shared" si="106"/>
        <v>10574879.057033859</v>
      </c>
      <c r="JJ19" s="695">
        <f t="shared" si="107"/>
        <v>18.225713051187629</v>
      </c>
      <c r="JK19" s="695">
        <v>14.042</v>
      </c>
      <c r="JL19" s="672">
        <f t="shared" si="125"/>
        <v>0.29794281805922451</v>
      </c>
      <c r="JM19" s="695">
        <f t="shared" si="109"/>
        <v>4.1837130511876293</v>
      </c>
      <c r="JN19" s="673">
        <v>25</v>
      </c>
      <c r="JO19" s="15"/>
      <c r="JP19" s="15"/>
      <c r="JQ19" s="605"/>
      <c r="JR19" s="15"/>
      <c r="JS19" s="845">
        <v>10496037</v>
      </c>
      <c r="JT19" s="695">
        <v>18.304008278255196</v>
      </c>
      <c r="JU19" s="850">
        <f t="shared" si="110"/>
        <v>-78842.057033859193</v>
      </c>
      <c r="JV19" s="851">
        <f t="shared" si="111"/>
        <v>-7.8295227067567197E-2</v>
      </c>
    </row>
    <row r="20" spans="1:282" x14ac:dyDescent="0.3">
      <c r="A20" s="15"/>
      <c r="B20" s="15"/>
      <c r="C20" s="15"/>
      <c r="D20" s="15"/>
      <c r="E20" s="15"/>
      <c r="F20" s="15"/>
      <c r="G20" s="605"/>
      <c r="H20" s="15"/>
      <c r="I20" s="628">
        <f t="shared" si="112"/>
        <v>17</v>
      </c>
      <c r="J20" s="632">
        <f t="shared" si="1"/>
        <v>17</v>
      </c>
      <c r="K20" s="402" t="s">
        <v>382</v>
      </c>
      <c r="L20" s="842">
        <v>508985003.0671801</v>
      </c>
      <c r="M20" s="634">
        <f t="shared" si="2"/>
        <v>0.23686336852296291</v>
      </c>
      <c r="N20" s="633">
        <v>1324.3558941459503</v>
      </c>
      <c r="O20" s="633">
        <f t="shared" si="75"/>
        <v>384326.45281909965</v>
      </c>
      <c r="P20" s="634">
        <f t="shared" si="3"/>
        <v>0.23242056516989437</v>
      </c>
      <c r="Q20" s="635" t="s">
        <v>355</v>
      </c>
      <c r="R20" s="15"/>
      <c r="S20" s="605"/>
      <c r="T20" s="15"/>
      <c r="U20" s="636">
        <f t="shared" si="113"/>
        <v>17</v>
      </c>
      <c r="V20" s="637">
        <f t="shared" si="4"/>
        <v>17</v>
      </c>
      <c r="W20" s="402" t="s">
        <v>382</v>
      </c>
      <c r="X20" s="290">
        <f t="shared" si="76"/>
        <v>22438826.656399321</v>
      </c>
      <c r="Y20" s="634">
        <f t="shared" si="5"/>
        <v>0.21280829777107729</v>
      </c>
      <c r="Z20" s="15"/>
      <c r="AA20" s="605"/>
      <c r="AB20" s="15"/>
      <c r="AC20" s="636">
        <f t="shared" si="114"/>
        <v>17</v>
      </c>
      <c r="AD20" s="638">
        <v>17</v>
      </c>
      <c r="AE20" s="639" t="s">
        <v>382</v>
      </c>
      <c r="AF20" s="640">
        <v>2.61</v>
      </c>
      <c r="AG20" s="15"/>
      <c r="AH20" s="605"/>
      <c r="AI20" s="15"/>
      <c r="AJ20" s="15"/>
      <c r="AK20" s="15"/>
      <c r="AL20" s="15"/>
      <c r="AM20" s="15"/>
      <c r="AN20" s="605"/>
      <c r="AO20" s="15"/>
      <c r="AP20" s="636">
        <f t="shared" si="78"/>
        <v>17</v>
      </c>
      <c r="AQ20" s="645">
        <f t="shared" si="6"/>
        <v>17</v>
      </c>
      <c r="AR20" s="402" t="s">
        <v>382</v>
      </c>
      <c r="AS20" s="402">
        <f t="shared" si="7"/>
        <v>2.61</v>
      </c>
      <c r="AT20" s="845">
        <f t="shared" si="79"/>
        <v>508985003.0671801</v>
      </c>
      <c r="AU20" s="646">
        <f t="shared" si="115"/>
        <v>369014.12722370558</v>
      </c>
      <c r="AV20" s="647">
        <f t="shared" si="8"/>
        <v>395764.53224560368</v>
      </c>
      <c r="AW20" s="648">
        <f t="shared" si="9"/>
        <v>25.342950436158226</v>
      </c>
      <c r="AX20" s="290">
        <f t="shared" si="124"/>
        <v>10029840.925089678</v>
      </c>
      <c r="AY20" s="634">
        <f t="shared" si="80"/>
        <v>0.19782126966147853</v>
      </c>
      <c r="AZ20" s="649">
        <f t="shared" si="10"/>
        <v>1.9705569999999999</v>
      </c>
      <c r="BA20" s="15"/>
      <c r="BB20" s="605"/>
      <c r="BC20" s="15"/>
      <c r="BD20" s="15"/>
      <c r="BE20" s="15"/>
      <c r="BF20" s="15"/>
      <c r="BG20" s="15"/>
      <c r="BH20" s="15"/>
      <c r="BI20" s="605"/>
      <c r="BJ20" s="15"/>
      <c r="BK20" s="628">
        <f t="shared" si="116"/>
        <v>17</v>
      </c>
      <c r="BL20" s="635">
        <f t="shared" si="11"/>
        <v>17</v>
      </c>
      <c r="BM20" s="402" t="s">
        <v>382</v>
      </c>
      <c r="BN20" s="634">
        <f t="shared" si="81"/>
        <v>0.19782126966147853</v>
      </c>
      <c r="BO20" s="290">
        <f t="shared" si="82"/>
        <v>2309472.6757245171</v>
      </c>
      <c r="BP20" s="634">
        <f t="shared" si="83"/>
        <v>0.23686336852296291</v>
      </c>
      <c r="BQ20" s="290">
        <f t="shared" si="84"/>
        <v>2765271.2896846393</v>
      </c>
      <c r="BR20" s="650">
        <f t="shared" si="12"/>
        <v>5074743.9654091559</v>
      </c>
      <c r="BS20" s="649">
        <f t="shared" si="13"/>
        <v>0.99703200000000003</v>
      </c>
      <c r="BT20" s="15"/>
      <c r="BU20" s="605"/>
      <c r="BV20" s="10"/>
      <c r="BW20" s="191"/>
      <c r="BX20" s="191"/>
      <c r="BY20" s="191"/>
      <c r="BZ20" s="191"/>
      <c r="CA20" s="191"/>
      <c r="CB20" s="191"/>
      <c r="CC20" s="191"/>
      <c r="CD20" s="191"/>
      <c r="CE20" s="15"/>
      <c r="CF20" s="605"/>
      <c r="CG20" s="15"/>
      <c r="CH20" s="628">
        <f t="shared" si="117"/>
        <v>17</v>
      </c>
      <c r="CI20" s="638">
        <f t="shared" si="15"/>
        <v>17</v>
      </c>
      <c r="CJ20" s="402" t="s">
        <v>382</v>
      </c>
      <c r="CK20" s="634">
        <f t="shared" si="16"/>
        <v>0.23686336852296291</v>
      </c>
      <c r="CL20" s="290">
        <f t="shared" si="17"/>
        <v>1264177.2545313609</v>
      </c>
      <c r="CM20" s="634">
        <f t="shared" si="18"/>
        <v>0.23242056516989437</v>
      </c>
      <c r="CN20" s="290">
        <f t="shared" si="19"/>
        <v>3983505.1467179884</v>
      </c>
      <c r="CO20" s="290">
        <f t="shared" si="20"/>
        <v>5247682.4012493491</v>
      </c>
      <c r="CP20" s="634">
        <f t="shared" si="21"/>
        <v>0.2334755373382626</v>
      </c>
      <c r="CQ20" s="649">
        <f t="shared" si="22"/>
        <v>1.0310090000000001</v>
      </c>
      <c r="CR20" s="15"/>
      <c r="CS20" s="60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0"/>
      <c r="DE20" s="605"/>
      <c r="DF20" s="15"/>
      <c r="DG20" s="636">
        <f t="shared" si="118"/>
        <v>17</v>
      </c>
      <c r="DH20" s="654">
        <f t="shared" si="24"/>
        <v>17</v>
      </c>
      <c r="DI20" s="402" t="s">
        <v>382</v>
      </c>
      <c r="DJ20" s="634">
        <f t="shared" si="25"/>
        <v>0.2334755373382626</v>
      </c>
      <c r="DK20" s="290">
        <f t="shared" si="86"/>
        <v>13486.656943297849</v>
      </c>
      <c r="DL20" s="634">
        <f t="shared" si="26"/>
        <v>0.23242056516989437</v>
      </c>
      <c r="DM20" s="290">
        <f t="shared" si="27"/>
        <v>461246.13620269176</v>
      </c>
      <c r="DN20" s="634">
        <f t="shared" si="28"/>
        <v>0.23686336852296291</v>
      </c>
      <c r="DO20" s="290">
        <f t="shared" si="29"/>
        <v>777349.33930642996</v>
      </c>
      <c r="DP20" s="290">
        <f t="shared" si="87"/>
        <v>1252082.1324524195</v>
      </c>
      <c r="DQ20" s="634">
        <f t="shared" si="30"/>
        <v>0.23517059235492221</v>
      </c>
      <c r="DR20" s="649">
        <f t="shared" si="31"/>
        <v>0.24599599999999999</v>
      </c>
      <c r="DS20" s="15"/>
      <c r="DT20" s="605"/>
      <c r="DU20" s="15"/>
      <c r="DV20" s="636">
        <f t="shared" si="119"/>
        <v>17</v>
      </c>
      <c r="DW20" s="654">
        <f t="shared" si="32"/>
        <v>17</v>
      </c>
      <c r="DX20" s="402" t="s">
        <v>382</v>
      </c>
      <c r="DY20" s="634">
        <f t="shared" si="33"/>
        <v>0.23242056516989437</v>
      </c>
      <c r="DZ20" s="290">
        <f t="shared" si="34"/>
        <v>834477.23219871917</v>
      </c>
      <c r="EA20" s="649">
        <f t="shared" si="35"/>
        <v>0.16394900000000001</v>
      </c>
      <c r="EB20" s="15"/>
      <c r="EC20" s="605"/>
      <c r="ED20" s="15"/>
      <c r="EE20" s="15"/>
      <c r="EF20" s="15"/>
      <c r="EG20" s="15"/>
      <c r="EH20" s="15"/>
      <c r="EI20" s="15"/>
      <c r="EJ20" s="15"/>
      <c r="EK20" s="605"/>
      <c r="EL20" s="15"/>
      <c r="EM20" s="636">
        <f t="shared" si="120"/>
        <v>17</v>
      </c>
      <c r="EN20" s="654">
        <f t="shared" si="36"/>
        <v>17</v>
      </c>
      <c r="EO20" s="402" t="s">
        <v>382</v>
      </c>
      <c r="EP20" s="634">
        <f t="shared" si="37"/>
        <v>0.21280829777107729</v>
      </c>
      <c r="EQ20" s="290">
        <f t="shared" si="38"/>
        <v>1509963.7450960844</v>
      </c>
      <c r="ER20" s="634">
        <f t="shared" si="39"/>
        <v>0.2334755373382626</v>
      </c>
      <c r="ES20" s="290">
        <f t="shared" si="40"/>
        <v>273116.05558715091</v>
      </c>
      <c r="ET20" s="634">
        <f t="shared" si="41"/>
        <v>0.23686336852296291</v>
      </c>
      <c r="EU20" s="290">
        <f t="shared" si="42"/>
        <v>704451.89479978813</v>
      </c>
      <c r="EV20" s="290">
        <f t="shared" si="43"/>
        <v>2487531.6954830233</v>
      </c>
      <c r="EW20" s="634">
        <f t="shared" si="44"/>
        <v>0.22132467847321521</v>
      </c>
      <c r="EX20" s="649">
        <f t="shared" si="45"/>
        <v>0.48872399999999999</v>
      </c>
      <c r="EY20" s="15"/>
      <c r="EZ20" s="605"/>
      <c r="FA20" s="15"/>
      <c r="FB20" s="15"/>
      <c r="FC20" s="15"/>
      <c r="FD20" s="15"/>
      <c r="FE20" s="15"/>
      <c r="FF20" s="605"/>
      <c r="FG20" s="15"/>
      <c r="FH20" s="636">
        <f t="shared" si="121"/>
        <v>17</v>
      </c>
      <c r="FI20" s="637">
        <f t="shared" si="46"/>
        <v>17</v>
      </c>
      <c r="FJ20" s="402" t="s">
        <v>382</v>
      </c>
      <c r="FK20" s="634">
        <f t="shared" si="47"/>
        <v>0.21280829777107729</v>
      </c>
      <c r="FL20" s="290">
        <f t="shared" si="48"/>
        <v>4220315.2708174568</v>
      </c>
      <c r="FM20" s="649">
        <f t="shared" si="49"/>
        <v>0.82916299999999998</v>
      </c>
      <c r="FN20" s="15"/>
      <c r="FO20" s="605"/>
      <c r="FP20" s="15"/>
      <c r="FQ20" s="628">
        <v>17</v>
      </c>
      <c r="FR20" s="637">
        <v>17</v>
      </c>
      <c r="FS20" s="402" t="s">
        <v>382</v>
      </c>
      <c r="FT20" s="290">
        <f t="shared" si="50"/>
        <v>10029840.925089678</v>
      </c>
      <c r="FU20" s="290">
        <f t="shared" si="51"/>
        <v>5074743.9654091559</v>
      </c>
      <c r="FV20" s="290">
        <f t="shared" si="52"/>
        <v>5247682.4012493491</v>
      </c>
      <c r="FW20" s="290">
        <f t="shared" si="53"/>
        <v>1252082.1324524195</v>
      </c>
      <c r="FX20" s="290">
        <f t="shared" si="54"/>
        <v>834477.23219871917</v>
      </c>
      <c r="FY20" s="290">
        <f t="shared" si="55"/>
        <v>2487531.6954830233</v>
      </c>
      <c r="FZ20" s="290">
        <f t="shared" si="56"/>
        <v>4220315.2708174568</v>
      </c>
      <c r="GA20" s="290">
        <f t="shared" si="57"/>
        <v>29146673.622699805</v>
      </c>
      <c r="GB20" s="655">
        <f t="shared" si="58"/>
        <v>5.7264309999999998</v>
      </c>
      <c r="GC20" s="15"/>
      <c r="GD20" s="605"/>
      <c r="GE20" s="15"/>
      <c r="GF20" s="636">
        <f t="shared" si="89"/>
        <v>17</v>
      </c>
      <c r="GG20" s="637">
        <f t="shared" si="59"/>
        <v>17</v>
      </c>
      <c r="GH20" s="402" t="s">
        <v>382</v>
      </c>
      <c r="GI20" s="649">
        <f t="shared" si="60"/>
        <v>1.9705569999999999</v>
      </c>
      <c r="GJ20" s="649">
        <f t="shared" si="61"/>
        <v>0.99703200000000003</v>
      </c>
      <c r="GK20" s="649">
        <f t="shared" si="62"/>
        <v>1.0310090000000001</v>
      </c>
      <c r="GL20" s="649">
        <f t="shared" si="63"/>
        <v>0.24599599999999999</v>
      </c>
      <c r="GM20" s="649">
        <f t="shared" si="64"/>
        <v>0.16394900000000001</v>
      </c>
      <c r="GN20" s="649">
        <f t="shared" si="65"/>
        <v>0.48872399999999999</v>
      </c>
      <c r="GO20" s="649">
        <f t="shared" si="66"/>
        <v>0.82916299999999998</v>
      </c>
      <c r="GP20" s="649">
        <f t="shared" si="67"/>
        <v>5.7264309999999998</v>
      </c>
      <c r="GQ20" s="845">
        <f t="shared" si="90"/>
        <v>508985003.0671801</v>
      </c>
      <c r="GR20" s="616"/>
      <c r="GS20" s="605"/>
      <c r="GT20" s="15"/>
      <c r="GU20" s="628">
        <f t="shared" si="91"/>
        <v>17</v>
      </c>
      <c r="GV20" s="637">
        <f t="shared" si="68"/>
        <v>17</v>
      </c>
      <c r="GW20" s="402" t="s">
        <v>382</v>
      </c>
      <c r="GX20" s="635" t="s">
        <v>355</v>
      </c>
      <c r="GY20" s="290">
        <f t="shared" si="69"/>
        <v>29146673.622699805</v>
      </c>
      <c r="GZ20" s="633">
        <f t="shared" si="70"/>
        <v>508985003.0671801</v>
      </c>
      <c r="HA20" s="649">
        <f t="shared" si="92"/>
        <v>5.7264309999999998</v>
      </c>
      <c r="HB20" s="290">
        <f t="shared" si="71"/>
        <v>29146675.000989951</v>
      </c>
      <c r="HC20" s="656">
        <f t="shared" si="72"/>
        <v>1.3782901465892792</v>
      </c>
      <c r="HD20" s="657"/>
      <c r="HE20" s="605"/>
      <c r="HF20" s="15"/>
      <c r="HG20" s="657"/>
      <c r="HH20" s="657"/>
      <c r="HI20" s="657"/>
      <c r="HJ20" s="657"/>
      <c r="HK20" s="657"/>
      <c r="HL20" s="657"/>
      <c r="HM20" s="657"/>
      <c r="HN20" s="605"/>
      <c r="HO20" s="15"/>
      <c r="HP20" s="636">
        <f t="shared" si="122"/>
        <v>17</v>
      </c>
      <c r="HQ20" s="660">
        <f t="shared" si="73"/>
        <v>17</v>
      </c>
      <c r="HR20" s="402" t="s">
        <v>382</v>
      </c>
      <c r="HS20" s="845">
        <f t="shared" si="93"/>
        <v>508985003.0671801</v>
      </c>
      <c r="HT20" s="661">
        <f t="shared" si="94"/>
        <v>5.7264309999999998</v>
      </c>
      <c r="HU20" s="661">
        <v>4.4222460000000003</v>
      </c>
      <c r="HV20" s="630">
        <f t="shared" si="95"/>
        <v>0.29491462030832283</v>
      </c>
      <c r="HW20" s="661">
        <f t="shared" si="96"/>
        <v>1.3041849999999995</v>
      </c>
      <c r="HX20" s="631">
        <v>10</v>
      </c>
      <c r="HY20" s="15"/>
      <c r="HZ20" s="60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605"/>
      <c r="IN20" s="15"/>
      <c r="IO20" s="636">
        <v>17</v>
      </c>
      <c r="IP20" s="660">
        <v>17</v>
      </c>
      <c r="IQ20" s="402" t="s">
        <v>382</v>
      </c>
      <c r="IR20" s="667">
        <f t="shared" si="97"/>
        <v>29146673.622699805</v>
      </c>
      <c r="IS20" s="668">
        <f t="shared" si="97"/>
        <v>508985003.0671801</v>
      </c>
      <c r="IT20" s="669">
        <f t="shared" si="97"/>
        <v>5.7264309999999998</v>
      </c>
      <c r="IU20" s="633">
        <f t="shared" si="98"/>
        <v>77491326.376392916</v>
      </c>
      <c r="IV20" s="633">
        <f t="shared" si="99"/>
        <v>431493676.6907872</v>
      </c>
      <c r="IW20" s="667">
        <f t="shared" si="100"/>
        <v>1162369.8956458936</v>
      </c>
      <c r="IX20" s="667">
        <f t="shared" si="101"/>
        <v>27984303.72705391</v>
      </c>
      <c r="IY20" s="670">
        <f t="shared" si="102"/>
        <v>5.4980605633601165</v>
      </c>
      <c r="IZ20" s="670">
        <f t="shared" si="103"/>
        <v>6.9980605633601165</v>
      </c>
      <c r="JA20" s="667">
        <f t="shared" si="104"/>
        <v>29146673.622699805</v>
      </c>
      <c r="JB20" s="655">
        <f t="shared" si="105"/>
        <v>0.22837043663988332</v>
      </c>
      <c r="JC20" s="15"/>
      <c r="JD20" s="605"/>
      <c r="JE20" s="15"/>
      <c r="JF20" s="636">
        <f t="shared" si="123"/>
        <v>17</v>
      </c>
      <c r="JG20" s="660">
        <f t="shared" si="74"/>
        <v>17</v>
      </c>
      <c r="JH20" s="402" t="s">
        <v>382</v>
      </c>
      <c r="JI20" s="845">
        <f t="shared" si="106"/>
        <v>508985003.0671801</v>
      </c>
      <c r="JJ20" s="661">
        <f t="shared" si="107"/>
        <v>5.4980605633601165</v>
      </c>
      <c r="JK20" s="661">
        <v>4.1879999999999997</v>
      </c>
      <c r="JL20" s="630">
        <f t="shared" si="125"/>
        <v>0.31281293298952173</v>
      </c>
      <c r="JM20" s="661">
        <f t="shared" si="109"/>
        <v>1.3100605633601168</v>
      </c>
      <c r="JN20" s="631">
        <v>10</v>
      </c>
      <c r="JO20" s="15"/>
      <c r="JP20" s="15"/>
      <c r="JQ20" s="605"/>
      <c r="JR20" s="15"/>
      <c r="JS20" s="845">
        <v>507824498</v>
      </c>
      <c r="JT20" s="661">
        <v>5.5229899827249316</v>
      </c>
      <c r="JU20" s="850">
        <f t="shared" si="110"/>
        <v>-1160505.0671800971</v>
      </c>
      <c r="JV20" s="851">
        <f t="shared" si="111"/>
        <v>-2.4929419364815075E-2</v>
      </c>
    </row>
    <row r="21" spans="1:282" x14ac:dyDescent="0.3">
      <c r="A21" s="15"/>
      <c r="B21" s="15"/>
      <c r="C21" s="15"/>
      <c r="D21" s="15"/>
      <c r="E21" s="15"/>
      <c r="F21" s="15"/>
      <c r="G21" s="605"/>
      <c r="H21" s="15"/>
      <c r="I21" s="247">
        <f t="shared" si="112"/>
        <v>18</v>
      </c>
      <c r="J21" s="674">
        <f t="shared" si="1"/>
        <v>18</v>
      </c>
      <c r="K21" s="15" t="s">
        <v>383</v>
      </c>
      <c r="L21" s="842">
        <v>52840975.949893512</v>
      </c>
      <c r="M21" s="564">
        <f t="shared" si="2"/>
        <v>2.4590295360589765E-2</v>
      </c>
      <c r="N21" s="365">
        <v>372.56216068155163</v>
      </c>
      <c r="O21" s="365">
        <f t="shared" si="75"/>
        <v>141831.30099210332</v>
      </c>
      <c r="P21" s="564">
        <f t="shared" si="3"/>
        <v>8.5772162945240371E-2</v>
      </c>
      <c r="Q21" s="231" t="s">
        <v>355</v>
      </c>
      <c r="R21" s="15"/>
      <c r="S21" s="605"/>
      <c r="T21" s="15"/>
      <c r="U21" s="593">
        <f t="shared" si="113"/>
        <v>18</v>
      </c>
      <c r="V21" s="675">
        <f t="shared" si="4"/>
        <v>18</v>
      </c>
      <c r="W21" s="15" t="s">
        <v>383</v>
      </c>
      <c r="X21" s="270">
        <f t="shared" si="76"/>
        <v>6603659.5493598152</v>
      </c>
      <c r="Y21" s="564">
        <f t="shared" si="5"/>
        <v>6.2628655645779976E-2</v>
      </c>
      <c r="Z21" s="15"/>
      <c r="AA21" s="605"/>
      <c r="AB21" s="15"/>
      <c r="AC21" s="593">
        <f t="shared" si="114"/>
        <v>18</v>
      </c>
      <c r="AD21" s="74">
        <v>18</v>
      </c>
      <c r="AE21" s="258" t="s">
        <v>383</v>
      </c>
      <c r="AF21" s="280">
        <v>8.4600000000000009</v>
      </c>
      <c r="AG21" s="15"/>
      <c r="AH21" s="605"/>
      <c r="AI21" s="15"/>
      <c r="AJ21" s="15"/>
      <c r="AK21" s="15"/>
      <c r="AL21" s="15"/>
      <c r="AM21" s="15"/>
      <c r="AN21" s="605"/>
      <c r="AO21" s="15"/>
      <c r="AP21" s="593">
        <f t="shared" si="78"/>
        <v>18</v>
      </c>
      <c r="AQ21" s="678">
        <f t="shared" si="6"/>
        <v>18</v>
      </c>
      <c r="AR21" s="15" t="s">
        <v>383</v>
      </c>
      <c r="AS21" s="15">
        <f t="shared" si="7"/>
        <v>8.4600000000000009</v>
      </c>
      <c r="AT21" s="845">
        <f t="shared" si="79"/>
        <v>52840975.949893512</v>
      </c>
      <c r="AU21" s="679">
        <f>AT21*AS21/3600</f>
        <v>124176.29348224976</v>
      </c>
      <c r="AV21" s="680">
        <f t="shared" si="8"/>
        <v>133178.02512260654</v>
      </c>
      <c r="AW21" s="681">
        <f t="shared" si="9"/>
        <v>25.342950436158226</v>
      </c>
      <c r="AX21" s="270">
        <f t="shared" si="124"/>
        <v>3375124.0898676529</v>
      </c>
      <c r="AY21" s="564">
        <f t="shared" si="80"/>
        <v>6.6568486749623249E-2</v>
      </c>
      <c r="AZ21" s="682">
        <f t="shared" si="10"/>
        <v>6.3873239999999996</v>
      </c>
      <c r="BA21" s="15"/>
      <c r="BB21" s="605"/>
      <c r="BC21" s="15"/>
      <c r="BD21" s="15"/>
      <c r="BE21" s="15"/>
      <c r="BF21" s="15"/>
      <c r="BG21" s="15"/>
      <c r="BH21" s="15"/>
      <c r="BI21" s="605"/>
      <c r="BJ21" s="15"/>
      <c r="BK21" s="247">
        <f t="shared" si="116"/>
        <v>18</v>
      </c>
      <c r="BL21" s="231">
        <f t="shared" si="11"/>
        <v>18</v>
      </c>
      <c r="BM21" s="15" t="s">
        <v>383</v>
      </c>
      <c r="BN21" s="564">
        <f t="shared" si="81"/>
        <v>6.6568486749623249E-2</v>
      </c>
      <c r="BO21" s="270">
        <f t="shared" si="82"/>
        <v>777156.57914676541</v>
      </c>
      <c r="BP21" s="564">
        <f t="shared" si="83"/>
        <v>2.4590295360589765E-2</v>
      </c>
      <c r="BQ21" s="270">
        <f t="shared" si="84"/>
        <v>287080.43033218983</v>
      </c>
      <c r="BR21" s="685">
        <f t="shared" si="12"/>
        <v>1064237.0094789553</v>
      </c>
      <c r="BS21" s="682">
        <f t="shared" si="13"/>
        <v>2.0140370000000001</v>
      </c>
      <c r="BT21" s="15"/>
      <c r="BU21" s="605"/>
      <c r="BV21" s="10"/>
      <c r="BW21" s="191"/>
      <c r="BX21" s="191"/>
      <c r="BY21" s="191"/>
      <c r="BZ21" s="191"/>
      <c r="CA21" s="191"/>
      <c r="CB21" s="191"/>
      <c r="CC21" s="191"/>
      <c r="CD21" s="191"/>
      <c r="CE21" s="15"/>
      <c r="CF21" s="605"/>
      <c r="CG21" s="15"/>
      <c r="CH21" s="247">
        <f t="shared" si="117"/>
        <v>18</v>
      </c>
      <c r="CI21" s="74">
        <f t="shared" si="15"/>
        <v>18</v>
      </c>
      <c r="CJ21" s="15" t="s">
        <v>383</v>
      </c>
      <c r="CK21" s="254">
        <f t="shared" si="16"/>
        <v>2.4590295360589765E-2</v>
      </c>
      <c r="CL21" s="256">
        <f t="shared" si="17"/>
        <v>131242.29496065757</v>
      </c>
      <c r="CM21" s="254">
        <f t="shared" si="18"/>
        <v>8.5772162945240371E-2</v>
      </c>
      <c r="CN21" s="256">
        <f t="shared" si="19"/>
        <v>1470067.2132336604</v>
      </c>
      <c r="CO21" s="256">
        <f t="shared" si="20"/>
        <v>1601309.508194318</v>
      </c>
      <c r="CP21" s="254">
        <f t="shared" si="21"/>
        <v>7.1244135845860007E-2</v>
      </c>
      <c r="CQ21" s="252">
        <f t="shared" si="22"/>
        <v>3.0304310000000001</v>
      </c>
      <c r="CR21" s="15"/>
      <c r="CS21" s="60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0"/>
      <c r="DE21" s="605"/>
      <c r="DF21" s="15"/>
      <c r="DG21" s="593">
        <f t="shared" si="118"/>
        <v>18</v>
      </c>
      <c r="DH21" s="689">
        <f t="shared" si="24"/>
        <v>18</v>
      </c>
      <c r="DI21" s="15" t="s">
        <v>383</v>
      </c>
      <c r="DJ21" s="254">
        <f t="shared" si="25"/>
        <v>7.1244135845860007E-2</v>
      </c>
      <c r="DK21" s="256">
        <f t="shared" si="86"/>
        <v>4115.3999700736831</v>
      </c>
      <c r="DL21" s="254">
        <f t="shared" si="26"/>
        <v>8.5772162945240371E-2</v>
      </c>
      <c r="DM21" s="256">
        <f t="shared" si="27"/>
        <v>170217.63424127633</v>
      </c>
      <c r="DN21" s="254">
        <f t="shared" si="28"/>
        <v>2.4590295360589765E-2</v>
      </c>
      <c r="DO21" s="256">
        <f t="shared" si="29"/>
        <v>80701.587464130309</v>
      </c>
      <c r="DP21" s="256">
        <f t="shared" si="87"/>
        <v>255034.62167548033</v>
      </c>
      <c r="DQ21" s="254">
        <f t="shared" si="30"/>
        <v>4.7901524585261479E-2</v>
      </c>
      <c r="DR21" s="252">
        <f t="shared" si="31"/>
        <v>0.48264600000000002</v>
      </c>
      <c r="DS21" s="15"/>
      <c r="DT21" s="605"/>
      <c r="DU21" s="15"/>
      <c r="DV21" s="593">
        <f t="shared" si="119"/>
        <v>18</v>
      </c>
      <c r="DW21" s="689">
        <f t="shared" si="32"/>
        <v>18</v>
      </c>
      <c r="DX21" s="15" t="s">
        <v>383</v>
      </c>
      <c r="DY21" s="254">
        <f t="shared" si="33"/>
        <v>8.5772162945240371E-2</v>
      </c>
      <c r="DZ21" s="256">
        <f t="shared" si="34"/>
        <v>307954.32014340907</v>
      </c>
      <c r="EA21" s="252">
        <f t="shared" si="35"/>
        <v>0.58279499999999995</v>
      </c>
      <c r="EB21" s="15"/>
      <c r="EC21" s="605"/>
      <c r="ED21" s="15"/>
      <c r="EE21" s="15"/>
      <c r="EF21" s="15"/>
      <c r="EG21" s="15"/>
      <c r="EH21" s="15"/>
      <c r="EI21" s="15"/>
      <c r="EJ21" s="15"/>
      <c r="EK21" s="605"/>
      <c r="EL21" s="15"/>
      <c r="EM21" s="593">
        <f t="shared" si="120"/>
        <v>18</v>
      </c>
      <c r="EN21" s="689">
        <f t="shared" si="36"/>
        <v>18</v>
      </c>
      <c r="EO21" s="15" t="s">
        <v>383</v>
      </c>
      <c r="EP21" s="254">
        <f t="shared" si="37"/>
        <v>6.2628655645779976E-2</v>
      </c>
      <c r="EQ21" s="256">
        <f t="shared" si="38"/>
        <v>444376.46661204362</v>
      </c>
      <c r="ER21" s="254">
        <f t="shared" si="39"/>
        <v>7.1244135845860007E-2</v>
      </c>
      <c r="ES21" s="256">
        <f t="shared" si="40"/>
        <v>83340.283045351913</v>
      </c>
      <c r="ET21" s="254">
        <f t="shared" si="41"/>
        <v>2.4590295360589765E-2</v>
      </c>
      <c r="EU21" s="256">
        <f t="shared" si="42"/>
        <v>73133.639314829459</v>
      </c>
      <c r="EV21" s="256">
        <f t="shared" si="43"/>
        <v>600850.38897222502</v>
      </c>
      <c r="EW21" s="254">
        <f t="shared" si="44"/>
        <v>5.3459829031027341E-2</v>
      </c>
      <c r="EX21" s="252">
        <f t="shared" si="45"/>
        <v>1.137092</v>
      </c>
      <c r="EY21" s="15"/>
      <c r="EZ21" s="605"/>
      <c r="FA21" s="15"/>
      <c r="FB21" s="15"/>
      <c r="FC21" s="15"/>
      <c r="FD21" s="15"/>
      <c r="FE21" s="15"/>
      <c r="FF21" s="605"/>
      <c r="FG21" s="15"/>
      <c r="FH21" s="593">
        <f t="shared" si="121"/>
        <v>18</v>
      </c>
      <c r="FI21" s="675">
        <f t="shared" si="46"/>
        <v>18</v>
      </c>
      <c r="FJ21" s="15" t="s">
        <v>383</v>
      </c>
      <c r="FK21" s="254">
        <f t="shared" si="47"/>
        <v>6.2628655645779976E-2</v>
      </c>
      <c r="FL21" s="256">
        <f t="shared" si="48"/>
        <v>1242022.3956538588</v>
      </c>
      <c r="FM21" s="252">
        <f t="shared" si="49"/>
        <v>2.3504909999999999</v>
      </c>
      <c r="FN21" s="15"/>
      <c r="FO21" s="605"/>
      <c r="FP21" s="15"/>
      <c r="FQ21" s="247">
        <v>18</v>
      </c>
      <c r="FR21" s="675">
        <v>18</v>
      </c>
      <c r="FS21" s="15" t="s">
        <v>383</v>
      </c>
      <c r="FT21" s="256">
        <f t="shared" si="50"/>
        <v>3375124.0898676529</v>
      </c>
      <c r="FU21" s="256">
        <f t="shared" si="51"/>
        <v>1064237.0094789553</v>
      </c>
      <c r="FV21" s="256">
        <f t="shared" si="52"/>
        <v>1601309.508194318</v>
      </c>
      <c r="FW21" s="256">
        <f t="shared" si="53"/>
        <v>255034.62167548033</v>
      </c>
      <c r="FX21" s="256">
        <f t="shared" si="54"/>
        <v>307954.32014340907</v>
      </c>
      <c r="FY21" s="256">
        <f t="shared" si="55"/>
        <v>600850.38897222502</v>
      </c>
      <c r="FZ21" s="256">
        <f t="shared" si="56"/>
        <v>1242022.3956538588</v>
      </c>
      <c r="GA21" s="256">
        <f t="shared" si="57"/>
        <v>8446532.3339858986</v>
      </c>
      <c r="GB21" s="325">
        <f t="shared" si="58"/>
        <v>15.984814999999999</v>
      </c>
      <c r="GC21" s="15"/>
      <c r="GD21" s="605"/>
      <c r="GE21" s="15"/>
      <c r="GF21" s="593">
        <f t="shared" si="89"/>
        <v>18</v>
      </c>
      <c r="GG21" s="675">
        <f t="shared" si="59"/>
        <v>18</v>
      </c>
      <c r="GH21" s="15" t="s">
        <v>383</v>
      </c>
      <c r="GI21" s="252">
        <f t="shared" si="60"/>
        <v>6.3873239999999996</v>
      </c>
      <c r="GJ21" s="252">
        <f t="shared" si="61"/>
        <v>2.0140370000000001</v>
      </c>
      <c r="GK21" s="252">
        <f t="shared" si="62"/>
        <v>3.0304310000000001</v>
      </c>
      <c r="GL21" s="252">
        <f t="shared" si="63"/>
        <v>0.48264600000000002</v>
      </c>
      <c r="GM21" s="252">
        <f t="shared" si="64"/>
        <v>0.58279499999999995</v>
      </c>
      <c r="GN21" s="252">
        <f t="shared" si="65"/>
        <v>1.137092</v>
      </c>
      <c r="GO21" s="252">
        <f t="shared" si="66"/>
        <v>2.3504909999999999</v>
      </c>
      <c r="GP21" s="252">
        <f t="shared" si="67"/>
        <v>15.984814999999999</v>
      </c>
      <c r="GQ21" s="845">
        <f t="shared" si="90"/>
        <v>52840975.949893512</v>
      </c>
      <c r="GR21" s="616"/>
      <c r="GS21" s="605"/>
      <c r="GT21" s="15"/>
      <c r="GU21" s="247">
        <f t="shared" si="91"/>
        <v>18</v>
      </c>
      <c r="GV21" s="675">
        <f t="shared" si="68"/>
        <v>18</v>
      </c>
      <c r="GW21" s="15" t="s">
        <v>383</v>
      </c>
      <c r="GX21" s="231" t="s">
        <v>355</v>
      </c>
      <c r="GY21" s="270">
        <f t="shared" si="69"/>
        <v>8446532.3339858986</v>
      </c>
      <c r="GZ21" s="365">
        <f t="shared" si="70"/>
        <v>52840975.949893512</v>
      </c>
      <c r="HA21" s="252">
        <f t="shared" si="92"/>
        <v>15.984814999999999</v>
      </c>
      <c r="HB21" s="256">
        <f t="shared" si="71"/>
        <v>8446532.2497849707</v>
      </c>
      <c r="HC21" s="657">
        <f t="shared" si="72"/>
        <v>-8.420092798769474E-2</v>
      </c>
      <c r="HD21" s="657"/>
      <c r="HE21" s="605"/>
      <c r="HF21" s="15"/>
      <c r="HG21" s="657"/>
      <c r="HH21" s="657"/>
      <c r="HI21" s="657"/>
      <c r="HJ21" s="657"/>
      <c r="HK21" s="657"/>
      <c r="HL21" s="657"/>
      <c r="HM21" s="657"/>
      <c r="HN21" s="605"/>
      <c r="HO21" s="15"/>
      <c r="HP21" s="593">
        <f t="shared" si="122"/>
        <v>18</v>
      </c>
      <c r="HQ21" s="694">
        <f t="shared" si="73"/>
        <v>18</v>
      </c>
      <c r="HR21" s="15" t="s">
        <v>383</v>
      </c>
      <c r="HS21" s="845">
        <f t="shared" si="93"/>
        <v>52840975.949893512</v>
      </c>
      <c r="HT21" s="695">
        <f t="shared" si="94"/>
        <v>15.984814999999999</v>
      </c>
      <c r="HU21" s="695">
        <v>12.270154</v>
      </c>
      <c r="HV21" s="672">
        <f t="shared" si="95"/>
        <v>0.30273955811801545</v>
      </c>
      <c r="HW21" s="695">
        <f t="shared" si="96"/>
        <v>3.7146609999999995</v>
      </c>
      <c r="HX21" s="673">
        <v>25</v>
      </c>
      <c r="HY21" s="15"/>
      <c r="HZ21" s="60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605"/>
      <c r="IN21" s="15"/>
      <c r="IO21" s="593">
        <v>18</v>
      </c>
      <c r="IP21" s="694">
        <v>18</v>
      </c>
      <c r="IQ21" s="15" t="s">
        <v>383</v>
      </c>
      <c r="IR21" s="696">
        <f t="shared" si="97"/>
        <v>8446532.3339858986</v>
      </c>
      <c r="IS21" s="697">
        <f t="shared" si="97"/>
        <v>52840975.949893512</v>
      </c>
      <c r="IT21" s="698">
        <f t="shared" si="97"/>
        <v>15.984814999999999</v>
      </c>
      <c r="IU21" s="365">
        <f t="shared" si="98"/>
        <v>8044868.2941644005</v>
      </c>
      <c r="IV21" s="365">
        <f t="shared" si="99"/>
        <v>44796107.655729115</v>
      </c>
      <c r="IW21" s="696">
        <f t="shared" si="100"/>
        <v>120673.02441246601</v>
      </c>
      <c r="IX21" s="696">
        <f t="shared" si="101"/>
        <v>8325859.3095734324</v>
      </c>
      <c r="IY21" s="556">
        <f t="shared" si="102"/>
        <v>15.756444993499805</v>
      </c>
      <c r="IZ21" s="699">
        <f t="shared" si="103"/>
        <v>17.256444993499805</v>
      </c>
      <c r="JA21" s="696">
        <f t="shared" si="104"/>
        <v>8446532.3339858986</v>
      </c>
      <c r="JB21" s="700">
        <f t="shared" si="105"/>
        <v>0.22837000650019412</v>
      </c>
      <c r="JC21" s="15"/>
      <c r="JD21" s="605"/>
      <c r="JE21" s="15"/>
      <c r="JF21" s="593">
        <f t="shared" si="123"/>
        <v>18</v>
      </c>
      <c r="JG21" s="694">
        <f t="shared" si="74"/>
        <v>18</v>
      </c>
      <c r="JH21" s="15" t="s">
        <v>383</v>
      </c>
      <c r="JI21" s="845">
        <f t="shared" si="106"/>
        <v>52840975.949893512</v>
      </c>
      <c r="JJ21" s="695">
        <f t="shared" si="107"/>
        <v>15.756444993499805</v>
      </c>
      <c r="JK21" s="695">
        <v>12.036</v>
      </c>
      <c r="JL21" s="672">
        <f t="shared" si="125"/>
        <v>0.30910975353105741</v>
      </c>
      <c r="JM21" s="695">
        <f t="shared" si="109"/>
        <v>3.7204449934998056</v>
      </c>
      <c r="JN21" s="673">
        <v>25</v>
      </c>
      <c r="JO21" s="15"/>
      <c r="JP21" s="15"/>
      <c r="JQ21" s="605"/>
      <c r="JR21" s="15"/>
      <c r="JS21" s="845">
        <v>52860895</v>
      </c>
      <c r="JT21" s="695">
        <v>15.823285950211968</v>
      </c>
      <c r="JU21" s="850">
        <f t="shared" si="110"/>
        <v>19919.050106488168</v>
      </c>
      <c r="JV21" s="851">
        <f t="shared" si="111"/>
        <v>-6.6840956712162836E-2</v>
      </c>
    </row>
    <row r="22" spans="1:282" x14ac:dyDescent="0.3">
      <c r="A22" s="15"/>
      <c r="B22" s="15"/>
      <c r="C22" s="15"/>
      <c r="D22" s="15"/>
      <c r="E22" s="15"/>
      <c r="F22" s="15"/>
      <c r="G22" s="605"/>
      <c r="H22" s="15"/>
      <c r="I22" s="628">
        <v>19</v>
      </c>
      <c r="J22" s="632">
        <f t="shared" si="1"/>
        <v>19</v>
      </c>
      <c r="K22" s="402" t="s">
        <v>384</v>
      </c>
      <c r="L22" s="842">
        <v>1245.1337100447868</v>
      </c>
      <c r="M22" s="634">
        <f t="shared" si="2"/>
        <v>5.7944057888828497E-7</v>
      </c>
      <c r="N22" s="633">
        <v>21.48076923076923</v>
      </c>
      <c r="O22" s="633">
        <f t="shared" si="75"/>
        <v>57.965042902711652</v>
      </c>
      <c r="P22" s="634">
        <f t="shared" si="3"/>
        <v>3.5054230414596881E-5</v>
      </c>
      <c r="Q22" s="635" t="s">
        <v>355</v>
      </c>
      <c r="R22" s="15"/>
      <c r="S22" s="605"/>
      <c r="T22" s="15"/>
      <c r="U22" s="636">
        <f t="shared" si="113"/>
        <v>19</v>
      </c>
      <c r="V22" s="637">
        <f t="shared" si="4"/>
        <v>19</v>
      </c>
      <c r="W22" s="402" t="s">
        <v>384</v>
      </c>
      <c r="X22" s="290">
        <f t="shared" si="76"/>
        <v>2326.3420574600796</v>
      </c>
      <c r="Y22" s="634">
        <f t="shared" si="5"/>
        <v>2.2062869011029941E-5</v>
      </c>
      <c r="Z22" s="15"/>
      <c r="AA22" s="605"/>
      <c r="AB22" s="15"/>
      <c r="AC22" s="636">
        <f t="shared" si="114"/>
        <v>19</v>
      </c>
      <c r="AD22" s="638">
        <v>19</v>
      </c>
      <c r="AE22" s="639" t="s">
        <v>384</v>
      </c>
      <c r="AF22" s="640">
        <v>131.15</v>
      </c>
      <c r="AG22" s="15"/>
      <c r="AH22" s="605"/>
      <c r="AI22" s="15"/>
      <c r="AJ22" s="15"/>
      <c r="AK22" s="15"/>
      <c r="AL22" s="15"/>
      <c r="AM22" s="15"/>
      <c r="AN22" s="605"/>
      <c r="AO22" s="15"/>
      <c r="AP22" s="636">
        <f t="shared" si="78"/>
        <v>19</v>
      </c>
      <c r="AQ22" s="645">
        <f t="shared" si="6"/>
        <v>19</v>
      </c>
      <c r="AR22" s="402" t="s">
        <v>384</v>
      </c>
      <c r="AS22" s="402">
        <f t="shared" si="7"/>
        <v>131.15</v>
      </c>
      <c r="AT22" s="845">
        <f t="shared" si="79"/>
        <v>1245.1337100447868</v>
      </c>
      <c r="AU22" s="646">
        <f t="shared" si="115"/>
        <v>45.36091279788161</v>
      </c>
      <c r="AV22" s="647">
        <f t="shared" si="8"/>
        <v>48.649195549101933</v>
      </c>
      <c r="AW22" s="648">
        <f t="shared" si="9"/>
        <v>25.342950436158226</v>
      </c>
      <c r="AX22" s="290">
        <f t="shared" si="124"/>
        <v>1232.9141515598596</v>
      </c>
      <c r="AY22" s="634">
        <f t="shared" si="80"/>
        <v>2.4317099809137332E-5</v>
      </c>
      <c r="AZ22" s="649">
        <f t="shared" si="10"/>
        <v>99.018614999999997</v>
      </c>
      <c r="BA22" s="15"/>
      <c r="BB22" s="605"/>
      <c r="BC22" s="15"/>
      <c r="BD22" s="15"/>
      <c r="BE22" s="15"/>
      <c r="BF22" s="15"/>
      <c r="BG22" s="15"/>
      <c r="BH22" s="15"/>
      <c r="BI22" s="605"/>
      <c r="BJ22" s="15"/>
      <c r="BK22" s="628">
        <f t="shared" si="116"/>
        <v>19</v>
      </c>
      <c r="BL22" s="635">
        <f t="shared" si="11"/>
        <v>19</v>
      </c>
      <c r="BM22" s="402" t="s">
        <v>384</v>
      </c>
      <c r="BN22" s="634">
        <f t="shared" si="81"/>
        <v>2.4317099809137332E-5</v>
      </c>
      <c r="BO22" s="290">
        <f t="shared" si="82"/>
        <v>283.89099745528745</v>
      </c>
      <c r="BP22" s="634">
        <f t="shared" si="83"/>
        <v>5.7944057888828497E-7</v>
      </c>
      <c r="BQ22" s="290">
        <f t="shared" si="84"/>
        <v>6.7647032416609596</v>
      </c>
      <c r="BR22" s="650">
        <f t="shared" si="12"/>
        <v>290.65570069694843</v>
      </c>
      <c r="BS22" s="649">
        <f t="shared" si="13"/>
        <v>23.343332</v>
      </c>
      <c r="BT22" s="15"/>
      <c r="BU22" s="605"/>
      <c r="BV22" s="10"/>
      <c r="BW22" s="191"/>
      <c r="BX22" s="191"/>
      <c r="BY22" s="191"/>
      <c r="BZ22" s="191"/>
      <c r="CA22" s="191"/>
      <c r="CB22" s="191"/>
      <c r="CC22" s="191"/>
      <c r="CD22" s="191"/>
      <c r="CE22" s="15"/>
      <c r="CF22" s="605"/>
      <c r="CG22" s="15"/>
      <c r="CH22" s="628">
        <f t="shared" si="117"/>
        <v>19</v>
      </c>
      <c r="CI22" s="638">
        <f t="shared" si="15"/>
        <v>19</v>
      </c>
      <c r="CJ22" s="402" t="s">
        <v>384</v>
      </c>
      <c r="CK22" s="634">
        <f t="shared" si="16"/>
        <v>5.7944057888828497E-7</v>
      </c>
      <c r="CL22" s="290">
        <f t="shared" si="17"/>
        <v>3.0925660001835205</v>
      </c>
      <c r="CM22" s="634">
        <f t="shared" si="18"/>
        <v>3.5054230414596881E-5</v>
      </c>
      <c r="CN22" s="290">
        <f t="shared" si="19"/>
        <v>600.80185748069266</v>
      </c>
      <c r="CO22" s="290">
        <f t="shared" si="20"/>
        <v>603.89442348087618</v>
      </c>
      <c r="CP22" s="634">
        <f t="shared" si="21"/>
        <v>2.6867970322329415E-5</v>
      </c>
      <c r="CQ22" s="649">
        <f t="shared" si="22"/>
        <v>48.500366999999997</v>
      </c>
      <c r="CR22" s="15"/>
      <c r="CS22" s="60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0"/>
      <c r="DE22" s="605"/>
      <c r="DF22" s="15"/>
      <c r="DG22" s="636">
        <f t="shared" si="118"/>
        <v>19</v>
      </c>
      <c r="DH22" s="654">
        <f t="shared" si="24"/>
        <v>19</v>
      </c>
      <c r="DI22" s="402" t="s">
        <v>384</v>
      </c>
      <c r="DJ22" s="634">
        <f t="shared" si="25"/>
        <v>2.6867970322329415E-5</v>
      </c>
      <c r="DK22" s="290">
        <f t="shared" si="86"/>
        <v>1.552021691998394</v>
      </c>
      <c r="DL22" s="634">
        <f t="shared" si="26"/>
        <v>3.5054230414596881E-5</v>
      </c>
      <c r="DM22" s="290">
        <f t="shared" si="27"/>
        <v>69.566255139568995</v>
      </c>
      <c r="DN22" s="634">
        <f t="shared" si="28"/>
        <v>5.7944057888828497E-7</v>
      </c>
      <c r="DO22" s="290">
        <f t="shared" si="29"/>
        <v>1.9016353350664965</v>
      </c>
      <c r="DP22" s="290">
        <f t="shared" si="87"/>
        <v>73.019912166633887</v>
      </c>
      <c r="DQ22" s="634">
        <f t="shared" si="30"/>
        <v>1.3714863867833559E-5</v>
      </c>
      <c r="DR22" s="649">
        <f t="shared" si="31"/>
        <v>5.8644230000000004</v>
      </c>
      <c r="DS22" s="15"/>
      <c r="DT22" s="605"/>
      <c r="DU22" s="15"/>
      <c r="DV22" s="636">
        <f t="shared" si="119"/>
        <v>19</v>
      </c>
      <c r="DW22" s="654">
        <f t="shared" si="32"/>
        <v>19</v>
      </c>
      <c r="DX22" s="402" t="s">
        <v>384</v>
      </c>
      <c r="DY22" s="634">
        <f t="shared" si="33"/>
        <v>3.5054230414596881E-5</v>
      </c>
      <c r="DZ22" s="290">
        <f t="shared" si="34"/>
        <v>125.85786955576165</v>
      </c>
      <c r="EA22" s="649">
        <f t="shared" si="35"/>
        <v>10.10798</v>
      </c>
      <c r="EB22" s="15"/>
      <c r="EC22" s="605"/>
      <c r="ED22" s="15"/>
      <c r="EE22" s="15"/>
      <c r="EF22" s="15"/>
      <c r="EG22" s="15"/>
      <c r="EH22" s="15"/>
      <c r="EI22" s="15"/>
      <c r="EJ22" s="15"/>
      <c r="EK22" s="605"/>
      <c r="EL22" s="15"/>
      <c r="EM22" s="636">
        <f t="shared" si="120"/>
        <v>19</v>
      </c>
      <c r="EN22" s="654">
        <f t="shared" si="36"/>
        <v>19</v>
      </c>
      <c r="EO22" s="402" t="s">
        <v>384</v>
      </c>
      <c r="EP22" s="634">
        <f t="shared" si="37"/>
        <v>2.2062869011029941E-5</v>
      </c>
      <c r="EQ22" s="290">
        <f t="shared" si="38"/>
        <v>156.54526946733949</v>
      </c>
      <c r="ER22" s="634">
        <f t="shared" si="39"/>
        <v>2.6867970322329415E-5</v>
      </c>
      <c r="ES22" s="290">
        <f t="shared" si="40"/>
        <v>31.429734179969952</v>
      </c>
      <c r="ET22" s="634">
        <f t="shared" si="41"/>
        <v>5.7944057888828497E-7</v>
      </c>
      <c r="EU22" s="290">
        <f t="shared" si="42"/>
        <v>1.7233057870751607</v>
      </c>
      <c r="EV22" s="290">
        <f t="shared" si="43"/>
        <v>189.69830943438461</v>
      </c>
      <c r="EW22" s="634">
        <f t="shared" si="44"/>
        <v>1.6878143670979488E-5</v>
      </c>
      <c r="EX22" s="649">
        <f t="shared" si="45"/>
        <v>15.235175999999999</v>
      </c>
      <c r="EY22" s="15"/>
      <c r="EZ22" s="605"/>
      <c r="FA22" s="15"/>
      <c r="FB22" s="15"/>
      <c r="FC22" s="15"/>
      <c r="FD22" s="15"/>
      <c r="FE22" s="15"/>
      <c r="FF22" s="605"/>
      <c r="FG22" s="15"/>
      <c r="FH22" s="636">
        <f t="shared" si="121"/>
        <v>19</v>
      </c>
      <c r="FI22" s="637">
        <f t="shared" si="46"/>
        <v>19</v>
      </c>
      <c r="FJ22" s="402" t="s">
        <v>384</v>
      </c>
      <c r="FK22" s="634">
        <f t="shared" si="47"/>
        <v>2.2062869011029941E-5</v>
      </c>
      <c r="FL22" s="290">
        <f t="shared" si="48"/>
        <v>437.54056576054131</v>
      </c>
      <c r="FM22" s="649">
        <f t="shared" si="49"/>
        <v>35.140047000000003</v>
      </c>
      <c r="FN22" s="15"/>
      <c r="FO22" s="605"/>
      <c r="FP22" s="15"/>
      <c r="FQ22" s="628">
        <v>19</v>
      </c>
      <c r="FR22" s="637">
        <v>19</v>
      </c>
      <c r="FS22" s="402" t="s">
        <v>384</v>
      </c>
      <c r="FT22" s="290">
        <f t="shared" si="50"/>
        <v>1232.9141515598596</v>
      </c>
      <c r="FU22" s="290">
        <f t="shared" si="51"/>
        <v>290.65570069694843</v>
      </c>
      <c r="FV22" s="290">
        <f t="shared" si="52"/>
        <v>603.89442348087618</v>
      </c>
      <c r="FW22" s="290">
        <f t="shared" si="53"/>
        <v>73.019912166633887</v>
      </c>
      <c r="FX22" s="290">
        <f t="shared" si="54"/>
        <v>125.85786955576165</v>
      </c>
      <c r="FY22" s="290">
        <f t="shared" si="55"/>
        <v>189.69830943438461</v>
      </c>
      <c r="FZ22" s="290">
        <f t="shared" si="56"/>
        <v>437.54056576054131</v>
      </c>
      <c r="GA22" s="290">
        <f t="shared" si="57"/>
        <v>2953.5809326550052</v>
      </c>
      <c r="GB22" s="655">
        <f t="shared" si="58"/>
        <v>237.20993999999999</v>
      </c>
      <c r="GC22" s="15"/>
      <c r="GD22" s="605"/>
      <c r="GE22" s="15"/>
      <c r="GF22" s="636">
        <f t="shared" si="89"/>
        <v>19</v>
      </c>
      <c r="GG22" s="637">
        <f t="shared" si="59"/>
        <v>19</v>
      </c>
      <c r="GH22" s="402" t="s">
        <v>384</v>
      </c>
      <c r="GI22" s="649">
        <f t="shared" si="60"/>
        <v>99.018614999999997</v>
      </c>
      <c r="GJ22" s="649">
        <f t="shared" si="61"/>
        <v>23.343332</v>
      </c>
      <c r="GK22" s="649">
        <f t="shared" si="62"/>
        <v>48.500366999999997</v>
      </c>
      <c r="GL22" s="649">
        <f t="shared" si="63"/>
        <v>5.8644230000000004</v>
      </c>
      <c r="GM22" s="649">
        <f t="shared" si="64"/>
        <v>10.10798</v>
      </c>
      <c r="GN22" s="649">
        <f t="shared" si="65"/>
        <v>15.235175999999999</v>
      </c>
      <c r="GO22" s="649">
        <f t="shared" si="66"/>
        <v>35.140047000000003</v>
      </c>
      <c r="GP22" s="649">
        <f t="shared" si="67"/>
        <v>237.20993999999999</v>
      </c>
      <c r="GQ22" s="845">
        <f t="shared" si="90"/>
        <v>1245.1337100447868</v>
      </c>
      <c r="GR22" s="616"/>
      <c r="GS22" s="605"/>
      <c r="GT22" s="15"/>
      <c r="GU22" s="628">
        <f t="shared" si="91"/>
        <v>19</v>
      </c>
      <c r="GV22" s="637">
        <f t="shared" si="68"/>
        <v>19</v>
      </c>
      <c r="GW22" s="402" t="s">
        <v>384</v>
      </c>
      <c r="GX22" s="635" t="s">
        <v>355</v>
      </c>
      <c r="GY22" s="290">
        <f t="shared" si="69"/>
        <v>2953.5809326550052</v>
      </c>
      <c r="GZ22" s="633">
        <f t="shared" si="70"/>
        <v>1245.1337100447868</v>
      </c>
      <c r="HA22" s="649">
        <f t="shared" si="92"/>
        <v>237.20993999999999</v>
      </c>
      <c r="HB22" s="290">
        <f t="shared" si="71"/>
        <v>2953.5809265170124</v>
      </c>
      <c r="HC22" s="656">
        <f t="shared" si="72"/>
        <v>-6.1379928411042783E-6</v>
      </c>
      <c r="HD22" s="657"/>
      <c r="HE22" s="605"/>
      <c r="HF22" s="15"/>
      <c r="HG22" s="657"/>
      <c r="HH22" s="657"/>
      <c r="HI22" s="657"/>
      <c r="HJ22" s="657"/>
      <c r="HK22" s="657"/>
      <c r="HL22" s="657"/>
      <c r="HM22" s="657"/>
      <c r="HN22" s="605"/>
      <c r="HO22" s="15"/>
      <c r="HP22" s="636">
        <f t="shared" si="122"/>
        <v>19</v>
      </c>
      <c r="HQ22" s="660">
        <f t="shared" si="73"/>
        <v>19</v>
      </c>
      <c r="HR22" s="402" t="s">
        <v>384</v>
      </c>
      <c r="HS22" s="845">
        <f t="shared" si="93"/>
        <v>1245.1337100447868</v>
      </c>
      <c r="HT22" s="661">
        <f t="shared" si="94"/>
        <v>237.20993999999999</v>
      </c>
      <c r="HU22" s="661">
        <v>170.58242999999999</v>
      </c>
      <c r="HV22" s="630">
        <f t="shared" si="95"/>
        <v>0.39058835074632259</v>
      </c>
      <c r="HW22" s="661">
        <f t="shared" si="96"/>
        <v>66.627510000000001</v>
      </c>
      <c r="HX22" s="631">
        <v>25</v>
      </c>
      <c r="HY22" s="15"/>
      <c r="HZ22" s="60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605"/>
      <c r="IN22" s="15"/>
      <c r="IO22" s="636">
        <v>19</v>
      </c>
      <c r="IP22" s="660">
        <v>19</v>
      </c>
      <c r="IQ22" s="402" t="s">
        <v>384</v>
      </c>
      <c r="IR22" s="667">
        <f t="shared" si="97"/>
        <v>2953.5809326550052</v>
      </c>
      <c r="IS22" s="668">
        <f t="shared" si="97"/>
        <v>1245.1337100447868</v>
      </c>
      <c r="IT22" s="669">
        <f t="shared" si="97"/>
        <v>237.20993999999999</v>
      </c>
      <c r="IU22" s="633">
        <f t="shared" si="98"/>
        <v>189.56759457723038</v>
      </c>
      <c r="IV22" s="633">
        <f t="shared" si="99"/>
        <v>1055.5661154675563</v>
      </c>
      <c r="IW22" s="667">
        <f t="shared" si="100"/>
        <v>2.8435139186584557</v>
      </c>
      <c r="IX22" s="667">
        <f t="shared" si="101"/>
        <v>2950.7374187363466</v>
      </c>
      <c r="IY22" s="670">
        <f t="shared" si="102"/>
        <v>236.98157032711049</v>
      </c>
      <c r="IZ22" s="670">
        <f>IY22+1.5</f>
        <v>238.48157032711049</v>
      </c>
      <c r="JA22" s="667">
        <f t="shared" si="104"/>
        <v>2953.5809326550043</v>
      </c>
      <c r="JB22" s="655">
        <f t="shared" si="105"/>
        <v>0.2283696728894995</v>
      </c>
      <c r="JC22" s="15"/>
      <c r="JD22" s="605"/>
      <c r="JE22" s="15"/>
      <c r="JF22" s="636">
        <f t="shared" si="123"/>
        <v>19</v>
      </c>
      <c r="JG22" s="660">
        <f t="shared" si="74"/>
        <v>19</v>
      </c>
      <c r="JH22" s="402" t="s">
        <v>384</v>
      </c>
      <c r="JI22" s="845">
        <f t="shared" si="106"/>
        <v>1245.1337100447868</v>
      </c>
      <c r="JJ22" s="661">
        <f t="shared" si="107"/>
        <v>236.98157032711049</v>
      </c>
      <c r="JK22" s="661">
        <v>170.34800000000001</v>
      </c>
      <c r="JL22" s="630">
        <f t="shared" si="125"/>
        <v>0.39116144790141627</v>
      </c>
      <c r="JM22" s="661">
        <f t="shared" si="109"/>
        <v>66.633570327110476</v>
      </c>
      <c r="JN22" s="631">
        <v>25</v>
      </c>
      <c r="JO22" s="15"/>
      <c r="JP22" s="15"/>
      <c r="JQ22" s="605"/>
      <c r="JR22" s="15"/>
      <c r="JS22" s="845">
        <v>1285</v>
      </c>
      <c r="JT22" s="661">
        <v>237.96625053336237</v>
      </c>
      <c r="JU22" s="850">
        <f t="shared" si="110"/>
        <v>39.866289955213233</v>
      </c>
      <c r="JV22" s="851">
        <f t="shared" si="111"/>
        <v>-0.98468020625188046</v>
      </c>
    </row>
    <row r="23" spans="1:282" x14ac:dyDescent="0.3">
      <c r="A23" s="15"/>
      <c r="B23" s="15"/>
      <c r="C23" s="15"/>
      <c r="D23" s="15"/>
      <c r="E23" s="15"/>
      <c r="F23" s="15"/>
      <c r="G23" s="605"/>
      <c r="H23" s="15"/>
      <c r="I23" s="247">
        <v>20</v>
      </c>
      <c r="J23" s="674">
        <f t="shared" si="1"/>
        <v>20</v>
      </c>
      <c r="K23" s="15" t="s">
        <v>385</v>
      </c>
      <c r="L23" s="842"/>
      <c r="M23" s="564">
        <f t="shared" si="2"/>
        <v>0</v>
      </c>
      <c r="N23" s="365">
        <v>900</v>
      </c>
      <c r="O23" s="365">
        <f t="shared" si="75"/>
        <v>0</v>
      </c>
      <c r="P23" s="564">
        <f t="shared" si="3"/>
        <v>0</v>
      </c>
      <c r="Q23" s="231" t="s">
        <v>360</v>
      </c>
      <c r="R23" s="15"/>
      <c r="S23" s="605"/>
      <c r="T23" s="15"/>
      <c r="U23" s="593">
        <f t="shared" si="113"/>
        <v>20</v>
      </c>
      <c r="V23" s="675">
        <f t="shared" si="4"/>
        <v>20</v>
      </c>
      <c r="W23" s="15" t="s">
        <v>385</v>
      </c>
      <c r="X23" s="270">
        <f t="shared" si="76"/>
        <v>0</v>
      </c>
      <c r="Y23" s="564">
        <f t="shared" si="5"/>
        <v>0</v>
      </c>
      <c r="Z23" s="15"/>
      <c r="AA23" s="605"/>
      <c r="AB23" s="15"/>
      <c r="AC23" s="593">
        <f t="shared" si="114"/>
        <v>20</v>
      </c>
      <c r="AD23" s="74">
        <v>20</v>
      </c>
      <c r="AE23" s="258" t="s">
        <v>385</v>
      </c>
      <c r="AF23" s="280">
        <v>4.6900000000000004</v>
      </c>
      <c r="AG23" s="15"/>
      <c r="AH23" s="605"/>
      <c r="AI23" s="15"/>
      <c r="AJ23" s="15"/>
      <c r="AK23" s="15"/>
      <c r="AL23" s="15"/>
      <c r="AM23" s="15"/>
      <c r="AN23" s="605"/>
      <c r="AO23" s="15"/>
      <c r="AP23" s="593">
        <f t="shared" si="78"/>
        <v>20</v>
      </c>
      <c r="AQ23" s="678">
        <f t="shared" si="6"/>
        <v>20</v>
      </c>
      <c r="AR23" s="15" t="s">
        <v>385</v>
      </c>
      <c r="AS23" s="15">
        <f t="shared" si="7"/>
        <v>4.6900000000000004</v>
      </c>
      <c r="AT23" s="845">
        <f t="shared" si="79"/>
        <v>0</v>
      </c>
      <c r="AU23" s="679">
        <f t="shared" si="115"/>
        <v>0</v>
      </c>
      <c r="AV23" s="680">
        <f t="shared" si="8"/>
        <v>0</v>
      </c>
      <c r="AW23" s="681">
        <f t="shared" si="9"/>
        <v>25.342950436158226</v>
      </c>
      <c r="AX23" s="270">
        <f t="shared" si="124"/>
        <v>0</v>
      </c>
      <c r="AY23" s="564">
        <f t="shared" si="80"/>
        <v>0</v>
      </c>
      <c r="AZ23" s="682">
        <f t="shared" si="10"/>
        <v>0</v>
      </c>
      <c r="BA23" s="15"/>
      <c r="BB23" s="605"/>
      <c r="BC23" s="15"/>
      <c r="BD23" s="15"/>
      <c r="BE23" s="15"/>
      <c r="BF23" s="15"/>
      <c r="BG23" s="15"/>
      <c r="BH23" s="15"/>
      <c r="BI23" s="605"/>
      <c r="BJ23" s="15"/>
      <c r="BK23" s="247">
        <f t="shared" si="116"/>
        <v>20</v>
      </c>
      <c r="BL23" s="231">
        <f t="shared" si="11"/>
        <v>20</v>
      </c>
      <c r="BM23" s="15" t="s">
        <v>385</v>
      </c>
      <c r="BN23" s="564">
        <f t="shared" si="81"/>
        <v>0</v>
      </c>
      <c r="BO23" s="270">
        <f t="shared" si="82"/>
        <v>0</v>
      </c>
      <c r="BP23" s="564">
        <f t="shared" si="83"/>
        <v>0</v>
      </c>
      <c r="BQ23" s="270">
        <f t="shared" si="84"/>
        <v>0</v>
      </c>
      <c r="BR23" s="685">
        <f t="shared" si="12"/>
        <v>0</v>
      </c>
      <c r="BS23" s="682">
        <f t="shared" si="13"/>
        <v>0</v>
      </c>
      <c r="BT23" s="15"/>
      <c r="BU23" s="605"/>
      <c r="BV23" s="10"/>
      <c r="BW23" s="191"/>
      <c r="BX23" s="191"/>
      <c r="BY23" s="191"/>
      <c r="BZ23" s="191"/>
      <c r="CA23" s="191"/>
      <c r="CB23" s="191"/>
      <c r="CC23" s="191"/>
      <c r="CD23" s="191"/>
      <c r="CE23" s="15"/>
      <c r="CF23" s="605"/>
      <c r="CG23" s="15"/>
      <c r="CH23" s="247">
        <f t="shared" si="117"/>
        <v>20</v>
      </c>
      <c r="CI23" s="74">
        <f t="shared" si="15"/>
        <v>20</v>
      </c>
      <c r="CJ23" s="15" t="s">
        <v>385</v>
      </c>
      <c r="CK23" s="254">
        <f t="shared" si="16"/>
        <v>0</v>
      </c>
      <c r="CL23" s="256">
        <f t="shared" si="17"/>
        <v>0</v>
      </c>
      <c r="CM23" s="254">
        <f t="shared" si="18"/>
        <v>0</v>
      </c>
      <c r="CN23" s="256">
        <f t="shared" si="19"/>
        <v>0</v>
      </c>
      <c r="CO23" s="256">
        <f t="shared" si="20"/>
        <v>0</v>
      </c>
      <c r="CP23" s="254">
        <f t="shared" si="21"/>
        <v>0</v>
      </c>
      <c r="CQ23" s="252">
        <f t="shared" si="22"/>
        <v>0</v>
      </c>
      <c r="CR23" s="15"/>
      <c r="CS23" s="60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0"/>
      <c r="DE23" s="605"/>
      <c r="DF23" s="15"/>
      <c r="DG23" s="593">
        <f t="shared" si="118"/>
        <v>20</v>
      </c>
      <c r="DH23" s="689">
        <f t="shared" si="24"/>
        <v>20</v>
      </c>
      <c r="DI23" s="15" t="s">
        <v>385</v>
      </c>
      <c r="DJ23" s="254">
        <f t="shared" si="25"/>
        <v>0</v>
      </c>
      <c r="DK23" s="256">
        <f t="shared" si="86"/>
        <v>0</v>
      </c>
      <c r="DL23" s="254">
        <f t="shared" si="26"/>
        <v>0</v>
      </c>
      <c r="DM23" s="256">
        <f t="shared" si="27"/>
        <v>0</v>
      </c>
      <c r="DN23" s="254">
        <f t="shared" si="28"/>
        <v>0</v>
      </c>
      <c r="DO23" s="256">
        <f t="shared" si="29"/>
        <v>0</v>
      </c>
      <c r="DP23" s="256">
        <f t="shared" si="87"/>
        <v>0</v>
      </c>
      <c r="DQ23" s="254">
        <f t="shared" si="30"/>
        <v>0</v>
      </c>
      <c r="DR23" s="252">
        <f t="shared" si="31"/>
        <v>0</v>
      </c>
      <c r="DS23" s="15"/>
      <c r="DT23" s="605"/>
      <c r="DU23" s="15"/>
      <c r="DV23" s="593">
        <f t="shared" si="119"/>
        <v>20</v>
      </c>
      <c r="DW23" s="689">
        <f t="shared" si="32"/>
        <v>20</v>
      </c>
      <c r="DX23" s="15" t="s">
        <v>385</v>
      </c>
      <c r="DY23" s="254">
        <f t="shared" si="33"/>
        <v>0</v>
      </c>
      <c r="DZ23" s="256">
        <f t="shared" si="34"/>
        <v>0</v>
      </c>
      <c r="EA23" s="252">
        <f t="shared" si="35"/>
        <v>0</v>
      </c>
      <c r="EB23" s="15"/>
      <c r="EC23" s="605"/>
      <c r="ED23" s="15"/>
      <c r="EE23" s="15"/>
      <c r="EF23" s="15"/>
      <c r="EG23" s="15"/>
      <c r="EH23" s="15"/>
      <c r="EI23" s="15"/>
      <c r="EJ23" s="15"/>
      <c r="EK23" s="605"/>
      <c r="EL23" s="15"/>
      <c r="EM23" s="593">
        <f t="shared" si="120"/>
        <v>20</v>
      </c>
      <c r="EN23" s="689">
        <f t="shared" si="36"/>
        <v>20</v>
      </c>
      <c r="EO23" s="15" t="s">
        <v>385</v>
      </c>
      <c r="EP23" s="254">
        <f t="shared" si="37"/>
        <v>0</v>
      </c>
      <c r="EQ23" s="256">
        <f t="shared" si="38"/>
        <v>0</v>
      </c>
      <c r="ER23" s="254">
        <f t="shared" si="39"/>
        <v>0</v>
      </c>
      <c r="ES23" s="256">
        <f t="shared" si="40"/>
        <v>0</v>
      </c>
      <c r="ET23" s="254">
        <f t="shared" si="41"/>
        <v>0</v>
      </c>
      <c r="EU23" s="256">
        <f t="shared" si="42"/>
        <v>0</v>
      </c>
      <c r="EV23" s="256">
        <f t="shared" si="43"/>
        <v>0</v>
      </c>
      <c r="EW23" s="254">
        <f t="shared" si="44"/>
        <v>0</v>
      </c>
      <c r="EX23" s="252">
        <f t="shared" si="45"/>
        <v>0</v>
      </c>
      <c r="EY23" s="15"/>
      <c r="EZ23" s="605"/>
      <c r="FA23" s="15"/>
      <c r="FB23" s="15"/>
      <c r="FC23" s="15"/>
      <c r="FD23" s="15"/>
      <c r="FE23" s="15"/>
      <c r="FF23" s="605"/>
      <c r="FG23" s="15"/>
      <c r="FH23" s="593">
        <f t="shared" si="121"/>
        <v>20</v>
      </c>
      <c r="FI23" s="675">
        <f t="shared" si="46"/>
        <v>20</v>
      </c>
      <c r="FJ23" s="15" t="s">
        <v>385</v>
      </c>
      <c r="FK23" s="254">
        <f t="shared" si="47"/>
        <v>0</v>
      </c>
      <c r="FL23" s="256">
        <f t="shared" si="48"/>
        <v>0</v>
      </c>
      <c r="FM23" s="252">
        <f t="shared" si="49"/>
        <v>0</v>
      </c>
      <c r="FN23" s="15"/>
      <c r="FO23" s="605"/>
      <c r="FP23" s="15"/>
      <c r="FQ23" s="247">
        <v>20</v>
      </c>
      <c r="FR23" s="675">
        <v>20</v>
      </c>
      <c r="FS23" s="15" t="s">
        <v>385</v>
      </c>
      <c r="FT23" s="256">
        <f t="shared" si="50"/>
        <v>0</v>
      </c>
      <c r="FU23" s="256">
        <f t="shared" si="51"/>
        <v>0</v>
      </c>
      <c r="FV23" s="256">
        <f t="shared" si="52"/>
        <v>0</v>
      </c>
      <c r="FW23" s="256">
        <f t="shared" si="53"/>
        <v>0</v>
      </c>
      <c r="FX23" s="256">
        <f t="shared" si="54"/>
        <v>0</v>
      </c>
      <c r="FY23" s="256">
        <f t="shared" si="55"/>
        <v>0</v>
      </c>
      <c r="FZ23" s="256">
        <f t="shared" si="56"/>
        <v>0</v>
      </c>
      <c r="GA23" s="256">
        <f t="shared" si="57"/>
        <v>0</v>
      </c>
      <c r="GB23" s="325">
        <f t="shared" si="58"/>
        <v>0</v>
      </c>
      <c r="GC23" s="15"/>
      <c r="GD23" s="605"/>
      <c r="GE23" s="15"/>
      <c r="GF23" s="593">
        <f t="shared" si="89"/>
        <v>20</v>
      </c>
      <c r="GG23" s="675">
        <f t="shared" si="59"/>
        <v>20</v>
      </c>
      <c r="GH23" s="15" t="s">
        <v>385</v>
      </c>
      <c r="GI23" s="252">
        <f t="shared" si="60"/>
        <v>0</v>
      </c>
      <c r="GJ23" s="252">
        <f t="shared" si="61"/>
        <v>0</v>
      </c>
      <c r="GK23" s="252">
        <f t="shared" si="62"/>
        <v>0</v>
      </c>
      <c r="GL23" s="252">
        <f t="shared" si="63"/>
        <v>0</v>
      </c>
      <c r="GM23" s="252">
        <f t="shared" si="64"/>
        <v>0</v>
      </c>
      <c r="GN23" s="252">
        <f t="shared" si="65"/>
        <v>0</v>
      </c>
      <c r="GO23" s="252">
        <f t="shared" si="66"/>
        <v>0</v>
      </c>
      <c r="GP23" s="252">
        <f t="shared" si="67"/>
        <v>0</v>
      </c>
      <c r="GQ23" s="845">
        <f t="shared" si="90"/>
        <v>0</v>
      </c>
      <c r="GR23" s="616"/>
      <c r="GS23" s="605"/>
      <c r="GT23" s="15"/>
      <c r="GU23" s="247">
        <f t="shared" si="91"/>
        <v>20</v>
      </c>
      <c r="GV23" s="675">
        <f t="shared" si="68"/>
        <v>20</v>
      </c>
      <c r="GW23" s="15" t="s">
        <v>385</v>
      </c>
      <c r="GX23" s="231" t="s">
        <v>360</v>
      </c>
      <c r="GY23" s="270">
        <f t="shared" si="69"/>
        <v>0</v>
      </c>
      <c r="GZ23" s="365">
        <f t="shared" si="70"/>
        <v>0</v>
      </c>
      <c r="HA23" s="252">
        <f t="shared" si="92"/>
        <v>0</v>
      </c>
      <c r="HB23" s="256">
        <f t="shared" si="71"/>
        <v>0</v>
      </c>
      <c r="HC23" s="657">
        <f t="shared" si="72"/>
        <v>0</v>
      </c>
      <c r="HD23" s="657"/>
      <c r="HE23" s="605"/>
      <c r="HF23" s="15"/>
      <c r="HG23" s="657"/>
      <c r="HH23" s="657"/>
      <c r="HI23" s="657"/>
      <c r="HJ23" s="657"/>
      <c r="HK23" s="657"/>
      <c r="HL23" s="657"/>
      <c r="HM23" s="657"/>
      <c r="HN23" s="605"/>
      <c r="HO23" s="15"/>
      <c r="HP23" s="593">
        <f t="shared" si="122"/>
        <v>20</v>
      </c>
      <c r="HQ23" s="694">
        <f t="shared" si="73"/>
        <v>20</v>
      </c>
      <c r="HR23" s="15" t="s">
        <v>385</v>
      </c>
      <c r="HS23" s="845">
        <f t="shared" si="93"/>
        <v>0</v>
      </c>
      <c r="HT23" s="695">
        <f t="shared" si="94"/>
        <v>0</v>
      </c>
      <c r="HU23" s="695">
        <v>6.73726</v>
      </c>
      <c r="HV23" s="672">
        <f t="shared" si="95"/>
        <v>-1</v>
      </c>
      <c r="HW23" s="695">
        <f t="shared" si="96"/>
        <v>-6.73726</v>
      </c>
      <c r="HX23" s="673">
        <v>10</v>
      </c>
      <c r="HY23" s="15"/>
      <c r="HZ23" s="60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605"/>
      <c r="IN23" s="15"/>
      <c r="IO23" s="593">
        <v>20</v>
      </c>
      <c r="IP23" s="694">
        <v>20</v>
      </c>
      <c r="IQ23" s="15" t="s">
        <v>385</v>
      </c>
      <c r="IR23" s="696">
        <f t="shared" si="97"/>
        <v>0</v>
      </c>
      <c r="IS23" s="697">
        <f t="shared" si="97"/>
        <v>0</v>
      </c>
      <c r="IT23" s="698">
        <f t="shared" si="97"/>
        <v>0</v>
      </c>
      <c r="IU23" s="365">
        <v>0</v>
      </c>
      <c r="IV23" s="365">
        <f t="shared" si="99"/>
        <v>0</v>
      </c>
      <c r="IW23" s="696">
        <f t="shared" si="100"/>
        <v>0</v>
      </c>
      <c r="IX23" s="696">
        <f t="shared" si="101"/>
        <v>0</v>
      </c>
      <c r="IY23" s="556">
        <f>IT23</f>
        <v>0</v>
      </c>
      <c r="IZ23" s="699">
        <f t="shared" ref="IZ23:IZ24" si="127">IY23</f>
        <v>0</v>
      </c>
      <c r="JA23" s="696">
        <f t="shared" si="104"/>
        <v>0</v>
      </c>
      <c r="JB23" s="700">
        <f t="shared" si="105"/>
        <v>0</v>
      </c>
      <c r="JC23" s="15"/>
      <c r="JD23" s="605"/>
      <c r="JE23" s="15"/>
      <c r="JF23" s="593">
        <f t="shared" si="123"/>
        <v>20</v>
      </c>
      <c r="JG23" s="694">
        <f t="shared" si="74"/>
        <v>20</v>
      </c>
      <c r="JH23" s="15" t="s">
        <v>385</v>
      </c>
      <c r="JI23" s="845">
        <f t="shared" si="106"/>
        <v>0</v>
      </c>
      <c r="JJ23" s="695">
        <f t="shared" si="107"/>
        <v>0</v>
      </c>
      <c r="JK23" s="695">
        <v>6.7370000000000001</v>
      </c>
      <c r="JL23" s="672">
        <f t="shared" si="125"/>
        <v>-1</v>
      </c>
      <c r="JM23" s="695">
        <f t="shared" si="109"/>
        <v>-6.7370000000000001</v>
      </c>
      <c r="JN23" s="673">
        <v>10</v>
      </c>
      <c r="JO23" s="15"/>
      <c r="JP23" s="15"/>
      <c r="JQ23" s="605"/>
      <c r="JR23" s="15"/>
      <c r="JS23" s="845">
        <v>0</v>
      </c>
      <c r="JT23" s="695">
        <v>0</v>
      </c>
      <c r="JU23" s="850">
        <f t="shared" si="110"/>
        <v>0</v>
      </c>
      <c r="JV23" s="851">
        <f t="shared" si="111"/>
        <v>0</v>
      </c>
    </row>
    <row r="24" spans="1:282" x14ac:dyDescent="0.3">
      <c r="A24" s="15"/>
      <c r="B24" s="15"/>
      <c r="C24" s="15"/>
      <c r="D24" s="15"/>
      <c r="E24" s="15"/>
      <c r="F24" s="15"/>
      <c r="G24" s="605"/>
      <c r="H24" s="15"/>
      <c r="I24" s="628">
        <v>21</v>
      </c>
      <c r="J24" s="632">
        <f t="shared" si="1"/>
        <v>21</v>
      </c>
      <c r="K24" s="402" t="s">
        <v>386</v>
      </c>
      <c r="L24" s="842"/>
      <c r="M24" s="634">
        <f t="shared" si="2"/>
        <v>0</v>
      </c>
      <c r="N24" s="633">
        <v>636</v>
      </c>
      <c r="O24" s="633">
        <f t="shared" si="75"/>
        <v>0</v>
      </c>
      <c r="P24" s="634">
        <f t="shared" si="3"/>
        <v>0</v>
      </c>
      <c r="Q24" s="635" t="s">
        <v>360</v>
      </c>
      <c r="R24" s="15"/>
      <c r="S24" s="605"/>
      <c r="T24" s="15"/>
      <c r="U24" s="636">
        <f t="shared" si="113"/>
        <v>21</v>
      </c>
      <c r="V24" s="637">
        <f t="shared" si="4"/>
        <v>21</v>
      </c>
      <c r="W24" s="402" t="s">
        <v>386</v>
      </c>
      <c r="X24" s="290">
        <f t="shared" si="76"/>
        <v>0</v>
      </c>
      <c r="Y24" s="634">
        <f t="shared" si="5"/>
        <v>0</v>
      </c>
      <c r="Z24" s="15"/>
      <c r="AA24" s="605"/>
      <c r="AB24" s="15"/>
      <c r="AC24" s="636">
        <f t="shared" si="114"/>
        <v>21</v>
      </c>
      <c r="AD24" s="638">
        <v>21</v>
      </c>
      <c r="AE24" s="639" t="s">
        <v>386</v>
      </c>
      <c r="AF24" s="640">
        <v>5.0999999999999996</v>
      </c>
      <c r="AG24" s="15"/>
      <c r="AH24" s="605"/>
      <c r="AI24" s="15"/>
      <c r="AJ24" s="15"/>
      <c r="AK24" s="15"/>
      <c r="AL24" s="15"/>
      <c r="AM24" s="15"/>
      <c r="AN24" s="605"/>
      <c r="AO24" s="15"/>
      <c r="AP24" s="636">
        <f t="shared" si="78"/>
        <v>21</v>
      </c>
      <c r="AQ24" s="645">
        <f t="shared" si="6"/>
        <v>21</v>
      </c>
      <c r="AR24" s="402" t="s">
        <v>386</v>
      </c>
      <c r="AS24" s="402">
        <f t="shared" si="7"/>
        <v>5.0999999999999996</v>
      </c>
      <c r="AT24" s="845">
        <f t="shared" si="79"/>
        <v>0</v>
      </c>
      <c r="AU24" s="646">
        <f t="shared" si="115"/>
        <v>0</v>
      </c>
      <c r="AV24" s="647">
        <f t="shared" si="8"/>
        <v>0</v>
      </c>
      <c r="AW24" s="648">
        <f t="shared" si="9"/>
        <v>25.342950436158226</v>
      </c>
      <c r="AX24" s="290">
        <f t="shared" si="124"/>
        <v>0</v>
      </c>
      <c r="AY24" s="634">
        <f t="shared" si="80"/>
        <v>0</v>
      </c>
      <c r="AZ24" s="649">
        <f t="shared" si="10"/>
        <v>0</v>
      </c>
      <c r="BA24" s="15"/>
      <c r="BB24" s="605"/>
      <c r="BC24" s="15"/>
      <c r="BD24" s="15"/>
      <c r="BE24" s="15"/>
      <c r="BF24" s="15"/>
      <c r="BG24" s="15"/>
      <c r="BH24" s="15"/>
      <c r="BI24" s="605"/>
      <c r="BJ24" s="15"/>
      <c r="BK24" s="628">
        <f t="shared" si="116"/>
        <v>21</v>
      </c>
      <c r="BL24" s="635">
        <f t="shared" si="11"/>
        <v>21</v>
      </c>
      <c r="BM24" s="402" t="s">
        <v>386</v>
      </c>
      <c r="BN24" s="634">
        <f t="shared" si="81"/>
        <v>0</v>
      </c>
      <c r="BO24" s="290">
        <f t="shared" si="82"/>
        <v>0</v>
      </c>
      <c r="BP24" s="634">
        <f t="shared" si="83"/>
        <v>0</v>
      </c>
      <c r="BQ24" s="290">
        <f t="shared" si="84"/>
        <v>0</v>
      </c>
      <c r="BR24" s="650">
        <f t="shared" si="12"/>
        <v>0</v>
      </c>
      <c r="BS24" s="649">
        <f t="shared" si="13"/>
        <v>0</v>
      </c>
      <c r="BT24" s="15"/>
      <c r="BU24" s="605"/>
      <c r="BV24" s="10"/>
      <c r="BW24" s="191"/>
      <c r="BX24" s="191"/>
      <c r="BY24" s="191"/>
      <c r="BZ24" s="191"/>
      <c r="CA24" s="191"/>
      <c r="CB24" s="191"/>
      <c r="CC24" s="191"/>
      <c r="CD24" s="191"/>
      <c r="CE24" s="15"/>
      <c r="CF24" s="605"/>
      <c r="CG24" s="15"/>
      <c r="CH24" s="628">
        <f t="shared" si="117"/>
        <v>21</v>
      </c>
      <c r="CI24" s="638">
        <f t="shared" si="15"/>
        <v>21</v>
      </c>
      <c r="CJ24" s="402" t="s">
        <v>386</v>
      </c>
      <c r="CK24" s="634">
        <f t="shared" si="16"/>
        <v>0</v>
      </c>
      <c r="CL24" s="290">
        <f t="shared" si="17"/>
        <v>0</v>
      </c>
      <c r="CM24" s="634">
        <f t="shared" si="18"/>
        <v>0</v>
      </c>
      <c r="CN24" s="290">
        <f t="shared" si="19"/>
        <v>0</v>
      </c>
      <c r="CO24" s="290">
        <f t="shared" si="20"/>
        <v>0</v>
      </c>
      <c r="CP24" s="634">
        <f t="shared" si="21"/>
        <v>0</v>
      </c>
      <c r="CQ24" s="649">
        <f t="shared" si="22"/>
        <v>0</v>
      </c>
      <c r="CR24" s="15"/>
      <c r="CS24" s="60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0"/>
      <c r="DE24" s="605"/>
      <c r="DF24" s="15"/>
      <c r="DG24" s="636">
        <f t="shared" si="118"/>
        <v>21</v>
      </c>
      <c r="DH24" s="654">
        <f t="shared" si="24"/>
        <v>21</v>
      </c>
      <c r="DI24" s="402" t="s">
        <v>386</v>
      </c>
      <c r="DJ24" s="634">
        <f t="shared" si="25"/>
        <v>0</v>
      </c>
      <c r="DK24" s="290">
        <f t="shared" si="86"/>
        <v>0</v>
      </c>
      <c r="DL24" s="634">
        <f t="shared" si="26"/>
        <v>0</v>
      </c>
      <c r="DM24" s="290">
        <f t="shared" si="27"/>
        <v>0</v>
      </c>
      <c r="DN24" s="634">
        <f t="shared" si="28"/>
        <v>0</v>
      </c>
      <c r="DO24" s="290">
        <f t="shared" si="29"/>
        <v>0</v>
      </c>
      <c r="DP24" s="290">
        <f t="shared" si="87"/>
        <v>0</v>
      </c>
      <c r="DQ24" s="634">
        <f t="shared" si="30"/>
        <v>0</v>
      </c>
      <c r="DR24" s="649">
        <f t="shared" si="31"/>
        <v>0</v>
      </c>
      <c r="DS24" s="15"/>
      <c r="DT24" s="605"/>
      <c r="DU24" s="15"/>
      <c r="DV24" s="636">
        <f t="shared" si="119"/>
        <v>21</v>
      </c>
      <c r="DW24" s="654">
        <f t="shared" si="32"/>
        <v>21</v>
      </c>
      <c r="DX24" s="402" t="s">
        <v>386</v>
      </c>
      <c r="DY24" s="634">
        <f t="shared" si="33"/>
        <v>0</v>
      </c>
      <c r="DZ24" s="290">
        <f t="shared" si="34"/>
        <v>0</v>
      </c>
      <c r="EA24" s="649">
        <f t="shared" si="35"/>
        <v>0</v>
      </c>
      <c r="EB24" s="15"/>
      <c r="EC24" s="605"/>
      <c r="ED24" s="15"/>
      <c r="EE24" s="15"/>
      <c r="EF24" s="15"/>
      <c r="EG24" s="15"/>
      <c r="EH24" s="15"/>
      <c r="EI24" s="15"/>
      <c r="EJ24" s="15"/>
      <c r="EK24" s="605"/>
      <c r="EL24" s="15"/>
      <c r="EM24" s="636">
        <f t="shared" si="120"/>
        <v>21</v>
      </c>
      <c r="EN24" s="654">
        <f t="shared" si="36"/>
        <v>21</v>
      </c>
      <c r="EO24" s="402" t="s">
        <v>386</v>
      </c>
      <c r="EP24" s="634">
        <f t="shared" si="37"/>
        <v>0</v>
      </c>
      <c r="EQ24" s="290">
        <f t="shared" si="38"/>
        <v>0</v>
      </c>
      <c r="ER24" s="634">
        <f t="shared" si="39"/>
        <v>0</v>
      </c>
      <c r="ES24" s="290">
        <f t="shared" si="40"/>
        <v>0</v>
      </c>
      <c r="ET24" s="634">
        <f t="shared" si="41"/>
        <v>0</v>
      </c>
      <c r="EU24" s="290">
        <f t="shared" si="42"/>
        <v>0</v>
      </c>
      <c r="EV24" s="290">
        <f t="shared" si="43"/>
        <v>0</v>
      </c>
      <c r="EW24" s="634">
        <f t="shared" si="44"/>
        <v>0</v>
      </c>
      <c r="EX24" s="649">
        <f t="shared" si="45"/>
        <v>0</v>
      </c>
      <c r="EY24" s="15"/>
      <c r="EZ24" s="605"/>
      <c r="FA24" s="15"/>
      <c r="FB24" s="15"/>
      <c r="FC24" s="15"/>
      <c r="FD24" s="15"/>
      <c r="FE24" s="15"/>
      <c r="FF24" s="605"/>
      <c r="FG24" s="15"/>
      <c r="FH24" s="636">
        <f t="shared" si="121"/>
        <v>21</v>
      </c>
      <c r="FI24" s="637">
        <f t="shared" si="46"/>
        <v>21</v>
      </c>
      <c r="FJ24" s="402" t="s">
        <v>386</v>
      </c>
      <c r="FK24" s="634">
        <f t="shared" si="47"/>
        <v>0</v>
      </c>
      <c r="FL24" s="290">
        <f t="shared" si="48"/>
        <v>0</v>
      </c>
      <c r="FM24" s="649">
        <f t="shared" si="49"/>
        <v>0</v>
      </c>
      <c r="FN24" s="15"/>
      <c r="FO24" s="605"/>
      <c r="FP24" s="15"/>
      <c r="FQ24" s="628">
        <v>21</v>
      </c>
      <c r="FR24" s="637">
        <v>21</v>
      </c>
      <c r="FS24" s="402" t="s">
        <v>386</v>
      </c>
      <c r="FT24" s="290">
        <f t="shared" si="50"/>
        <v>0</v>
      </c>
      <c r="FU24" s="290">
        <f t="shared" si="51"/>
        <v>0</v>
      </c>
      <c r="FV24" s="290">
        <f t="shared" si="52"/>
        <v>0</v>
      </c>
      <c r="FW24" s="290">
        <f t="shared" si="53"/>
        <v>0</v>
      </c>
      <c r="FX24" s="290">
        <f t="shared" si="54"/>
        <v>0</v>
      </c>
      <c r="FY24" s="290">
        <f t="shared" si="55"/>
        <v>0</v>
      </c>
      <c r="FZ24" s="290">
        <f t="shared" si="56"/>
        <v>0</v>
      </c>
      <c r="GA24" s="290">
        <f t="shared" si="57"/>
        <v>0</v>
      </c>
      <c r="GB24" s="655">
        <f t="shared" si="58"/>
        <v>0</v>
      </c>
      <c r="GC24" s="15"/>
      <c r="GD24" s="605"/>
      <c r="GE24" s="15"/>
      <c r="GF24" s="636">
        <f t="shared" si="89"/>
        <v>21</v>
      </c>
      <c r="GG24" s="637">
        <f t="shared" si="59"/>
        <v>21</v>
      </c>
      <c r="GH24" s="402" t="s">
        <v>386</v>
      </c>
      <c r="GI24" s="649">
        <f t="shared" si="60"/>
        <v>0</v>
      </c>
      <c r="GJ24" s="649">
        <f t="shared" si="61"/>
        <v>0</v>
      </c>
      <c r="GK24" s="649">
        <f t="shared" si="62"/>
        <v>0</v>
      </c>
      <c r="GL24" s="649">
        <f t="shared" si="63"/>
        <v>0</v>
      </c>
      <c r="GM24" s="649">
        <f t="shared" si="64"/>
        <v>0</v>
      </c>
      <c r="GN24" s="649">
        <f t="shared" si="65"/>
        <v>0</v>
      </c>
      <c r="GO24" s="649">
        <f t="shared" si="66"/>
        <v>0</v>
      </c>
      <c r="GP24" s="649">
        <f t="shared" si="67"/>
        <v>0</v>
      </c>
      <c r="GQ24" s="845">
        <f t="shared" si="90"/>
        <v>0</v>
      </c>
      <c r="GR24" s="616"/>
      <c r="GS24" s="605"/>
      <c r="GT24" s="15"/>
      <c r="GU24" s="628">
        <f t="shared" si="91"/>
        <v>21</v>
      </c>
      <c r="GV24" s="637">
        <f t="shared" si="68"/>
        <v>21</v>
      </c>
      <c r="GW24" s="402" t="s">
        <v>386</v>
      </c>
      <c r="GX24" s="635" t="s">
        <v>360</v>
      </c>
      <c r="GY24" s="290">
        <f t="shared" si="69"/>
        <v>0</v>
      </c>
      <c r="GZ24" s="633">
        <f t="shared" si="70"/>
        <v>0</v>
      </c>
      <c r="HA24" s="649">
        <f t="shared" si="92"/>
        <v>0</v>
      </c>
      <c r="HB24" s="290">
        <f t="shared" si="71"/>
        <v>0</v>
      </c>
      <c r="HC24" s="656">
        <f t="shared" si="72"/>
        <v>0</v>
      </c>
      <c r="HD24" s="657"/>
      <c r="HE24" s="605"/>
      <c r="HF24" s="15"/>
      <c r="HG24" s="657"/>
      <c r="HH24" s="657"/>
      <c r="HI24" s="657"/>
      <c r="HJ24" s="657"/>
      <c r="HK24" s="657"/>
      <c r="HL24" s="657"/>
      <c r="HM24" s="657"/>
      <c r="HN24" s="605"/>
      <c r="HO24" s="15"/>
      <c r="HP24" s="636">
        <f t="shared" si="122"/>
        <v>21</v>
      </c>
      <c r="HQ24" s="660">
        <f t="shared" si="73"/>
        <v>21</v>
      </c>
      <c r="HR24" s="402" t="s">
        <v>386</v>
      </c>
      <c r="HS24" s="845">
        <f t="shared" si="93"/>
        <v>0</v>
      </c>
      <c r="HT24" s="661">
        <f t="shared" si="94"/>
        <v>0</v>
      </c>
      <c r="HU24" s="661">
        <v>7.8113530000000004</v>
      </c>
      <c r="HV24" s="630">
        <f t="shared" si="95"/>
        <v>-1</v>
      </c>
      <c r="HW24" s="661">
        <f t="shared" si="96"/>
        <v>-7.8113530000000004</v>
      </c>
      <c r="HX24" s="631">
        <v>10</v>
      </c>
      <c r="HY24" s="15"/>
      <c r="HZ24" s="60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605"/>
      <c r="IN24" s="15"/>
      <c r="IO24" s="636">
        <v>21</v>
      </c>
      <c r="IP24" s="660">
        <v>21</v>
      </c>
      <c r="IQ24" s="402" t="s">
        <v>386</v>
      </c>
      <c r="IR24" s="667">
        <f t="shared" si="97"/>
        <v>0</v>
      </c>
      <c r="IS24" s="668">
        <f t="shared" si="97"/>
        <v>0</v>
      </c>
      <c r="IT24" s="669">
        <f t="shared" si="97"/>
        <v>0</v>
      </c>
      <c r="IU24" s="633">
        <v>0</v>
      </c>
      <c r="IV24" s="633">
        <f t="shared" si="99"/>
        <v>0</v>
      </c>
      <c r="IW24" s="667">
        <f t="shared" si="100"/>
        <v>0</v>
      </c>
      <c r="IX24" s="667">
        <f t="shared" si="101"/>
        <v>0</v>
      </c>
      <c r="IY24" s="670">
        <f>IT24</f>
        <v>0</v>
      </c>
      <c r="IZ24" s="670">
        <f t="shared" si="127"/>
        <v>0</v>
      </c>
      <c r="JA24" s="667">
        <f t="shared" si="104"/>
        <v>0</v>
      </c>
      <c r="JB24" s="655">
        <f t="shared" si="105"/>
        <v>0</v>
      </c>
      <c r="JC24" s="15"/>
      <c r="JD24" s="605"/>
      <c r="JE24" s="15"/>
      <c r="JF24" s="636">
        <f t="shared" si="123"/>
        <v>21</v>
      </c>
      <c r="JG24" s="660">
        <f t="shared" si="74"/>
        <v>21</v>
      </c>
      <c r="JH24" s="402" t="s">
        <v>386</v>
      </c>
      <c r="JI24" s="845">
        <f t="shared" si="106"/>
        <v>0</v>
      </c>
      <c r="JJ24" s="661">
        <f t="shared" si="107"/>
        <v>0</v>
      </c>
      <c r="JK24" s="661">
        <v>7.8109999999999999</v>
      </c>
      <c r="JL24" s="630">
        <f t="shared" si="125"/>
        <v>-1</v>
      </c>
      <c r="JM24" s="661">
        <f t="shared" si="109"/>
        <v>-7.8109999999999999</v>
      </c>
      <c r="JN24" s="631">
        <v>10</v>
      </c>
      <c r="JO24" s="15"/>
      <c r="JP24" s="15"/>
      <c r="JQ24" s="605"/>
      <c r="JR24" s="15"/>
      <c r="JS24" s="845">
        <v>0</v>
      </c>
      <c r="JT24" s="661">
        <v>0</v>
      </c>
      <c r="JU24" s="850">
        <f t="shared" si="110"/>
        <v>0</v>
      </c>
      <c r="JV24" s="851">
        <f t="shared" si="111"/>
        <v>0</v>
      </c>
    </row>
    <row r="25" spans="1:282" x14ac:dyDescent="0.3">
      <c r="A25" s="15"/>
      <c r="B25" s="15"/>
      <c r="C25" s="15"/>
      <c r="D25" s="15"/>
      <c r="E25" s="15"/>
      <c r="F25" s="15"/>
      <c r="G25" s="605"/>
      <c r="H25" s="15"/>
      <c r="I25" s="247">
        <v>22</v>
      </c>
      <c r="J25" s="674">
        <f t="shared" si="1"/>
        <v>22</v>
      </c>
      <c r="K25" s="15" t="s">
        <v>387</v>
      </c>
      <c r="L25" s="842">
        <v>95243296.808221713</v>
      </c>
      <c r="M25" s="564">
        <f t="shared" si="2"/>
        <v>4.4322814965631008E-2</v>
      </c>
      <c r="N25" s="365">
        <v>1521.6980599295728</v>
      </c>
      <c r="O25" s="365">
        <f t="shared" si="75"/>
        <v>62590.141445425623</v>
      </c>
      <c r="P25" s="564">
        <f t="shared" si="3"/>
        <v>3.7851248442835536E-2</v>
      </c>
      <c r="Q25" s="231" t="s">
        <v>355</v>
      </c>
      <c r="R25" s="15"/>
      <c r="S25" s="605"/>
      <c r="T25" s="15"/>
      <c r="U25" s="593">
        <f t="shared" si="113"/>
        <v>22</v>
      </c>
      <c r="V25" s="675">
        <f t="shared" si="4"/>
        <v>22</v>
      </c>
      <c r="W25" s="15" t="s">
        <v>387</v>
      </c>
      <c r="X25" s="270">
        <f t="shared" si="76"/>
        <v>5017075.4603309697</v>
      </c>
      <c r="Y25" s="564">
        <f t="shared" si="5"/>
        <v>4.758160062694667E-2</v>
      </c>
      <c r="Z25" s="15"/>
      <c r="AA25" s="605"/>
      <c r="AB25" s="15"/>
      <c r="AC25" s="593">
        <f t="shared" si="114"/>
        <v>22</v>
      </c>
      <c r="AD25" s="74">
        <v>22</v>
      </c>
      <c r="AE25" s="258" t="s">
        <v>387</v>
      </c>
      <c r="AF25" s="280">
        <v>3.68</v>
      </c>
      <c r="AG25" s="15"/>
      <c r="AH25" s="605"/>
      <c r="AI25" s="15"/>
      <c r="AJ25" s="15"/>
      <c r="AK25" s="15"/>
      <c r="AL25" s="15"/>
      <c r="AM25" s="15"/>
      <c r="AN25" s="605"/>
      <c r="AO25" s="15"/>
      <c r="AP25" s="593">
        <f t="shared" si="78"/>
        <v>22</v>
      </c>
      <c r="AQ25" s="678">
        <f t="shared" si="6"/>
        <v>22</v>
      </c>
      <c r="AR25" s="15" t="s">
        <v>387</v>
      </c>
      <c r="AS25" s="15">
        <f t="shared" si="7"/>
        <v>3.68</v>
      </c>
      <c r="AT25" s="845">
        <f t="shared" si="79"/>
        <v>95243296.808221713</v>
      </c>
      <c r="AU25" s="679">
        <f t="shared" si="115"/>
        <v>97359.814515071077</v>
      </c>
      <c r="AV25" s="680">
        <f t="shared" si="8"/>
        <v>104417.5781045831</v>
      </c>
      <c r="AW25" s="681">
        <f t="shared" si="9"/>
        <v>25.342950436158226</v>
      </c>
      <c r="AX25" s="270">
        <f t="shared" si="124"/>
        <v>2646249.5065681296</v>
      </c>
      <c r="AY25" s="564">
        <f t="shared" si="80"/>
        <v>5.2192695890208043E-2</v>
      </c>
      <c r="AZ25" s="682">
        <f t="shared" si="10"/>
        <v>2.77841</v>
      </c>
      <c r="BA25" s="15"/>
      <c r="BB25" s="605"/>
      <c r="BC25" s="15"/>
      <c r="BD25" s="15"/>
      <c r="BE25" s="15"/>
      <c r="BF25" s="15"/>
      <c r="BG25" s="15"/>
      <c r="BH25" s="15"/>
      <c r="BI25" s="605"/>
      <c r="BJ25" s="15"/>
      <c r="BK25" s="247">
        <f t="shared" si="116"/>
        <v>22</v>
      </c>
      <c r="BL25" s="231">
        <f t="shared" si="11"/>
        <v>22</v>
      </c>
      <c r="BM25" s="15" t="s">
        <v>387</v>
      </c>
      <c r="BN25" s="564">
        <f t="shared" si="81"/>
        <v>5.2192695890208043E-2</v>
      </c>
      <c r="BO25" s="270">
        <f t="shared" si="82"/>
        <v>609325.80827685841</v>
      </c>
      <c r="BP25" s="564">
        <f t="shared" si="83"/>
        <v>4.4322814965631008E-2</v>
      </c>
      <c r="BQ25" s="270">
        <f t="shared" si="84"/>
        <v>517448.55469528609</v>
      </c>
      <c r="BR25" s="685">
        <f t="shared" si="12"/>
        <v>1126774.3629721445</v>
      </c>
      <c r="BS25" s="682">
        <f t="shared" si="13"/>
        <v>1.1830480000000001</v>
      </c>
      <c r="BT25" s="15"/>
      <c r="BU25" s="605"/>
      <c r="BV25" s="10"/>
      <c r="BW25" s="191"/>
      <c r="BX25" s="191"/>
      <c r="BY25" s="191"/>
      <c r="BZ25" s="191"/>
      <c r="CA25" s="191"/>
      <c r="CB25" s="191"/>
      <c r="CC25" s="191"/>
      <c r="CD25" s="191"/>
      <c r="CE25" s="15"/>
      <c r="CF25" s="605"/>
      <c r="CG25" s="15"/>
      <c r="CH25" s="247">
        <f t="shared" si="117"/>
        <v>22</v>
      </c>
      <c r="CI25" s="74">
        <f t="shared" si="15"/>
        <v>22</v>
      </c>
      <c r="CJ25" s="15" t="s">
        <v>387</v>
      </c>
      <c r="CK25" s="254">
        <f t="shared" si="16"/>
        <v>4.4322814965631008E-2</v>
      </c>
      <c r="CL25" s="256">
        <f t="shared" si="17"/>
        <v>236557.87252270235</v>
      </c>
      <c r="CM25" s="254">
        <f t="shared" si="18"/>
        <v>3.7851248442835536E-2</v>
      </c>
      <c r="CN25" s="256">
        <f t="shared" si="19"/>
        <v>648740.54011321778</v>
      </c>
      <c r="CO25" s="256">
        <f t="shared" si="20"/>
        <v>885298.4126359201</v>
      </c>
      <c r="CP25" s="254">
        <f t="shared" si="21"/>
        <v>3.938796344566757E-2</v>
      </c>
      <c r="CQ25" s="252">
        <f t="shared" si="22"/>
        <v>0.92951300000000003</v>
      </c>
      <c r="CR25" s="15"/>
      <c r="CS25" s="60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0"/>
      <c r="DE25" s="605"/>
      <c r="DF25" s="15"/>
      <c r="DG25" s="593">
        <f t="shared" si="118"/>
        <v>22</v>
      </c>
      <c r="DH25" s="689">
        <f t="shared" si="24"/>
        <v>22</v>
      </c>
      <c r="DI25" s="15" t="s">
        <v>387</v>
      </c>
      <c r="DJ25" s="254">
        <f t="shared" si="25"/>
        <v>3.938796344566757E-2</v>
      </c>
      <c r="DK25" s="256">
        <f t="shared" si="86"/>
        <v>2275.2360129157646</v>
      </c>
      <c r="DL25" s="254">
        <f t="shared" si="26"/>
        <v>3.7851248442835536E-2</v>
      </c>
      <c r="DM25" s="256">
        <f t="shared" si="27"/>
        <v>75117.027970154377</v>
      </c>
      <c r="DN25" s="254">
        <f t="shared" si="28"/>
        <v>4.4322814965631008E-2</v>
      </c>
      <c r="DO25" s="256">
        <f t="shared" si="29"/>
        <v>145460.69805806299</v>
      </c>
      <c r="DP25" s="256">
        <f t="shared" si="87"/>
        <v>222852.96204113314</v>
      </c>
      <c r="DQ25" s="254">
        <f t="shared" si="30"/>
        <v>4.1857048937046351E-2</v>
      </c>
      <c r="DR25" s="252">
        <f t="shared" si="31"/>
        <v>0.233983</v>
      </c>
      <c r="DS25" s="15"/>
      <c r="DT25" s="605"/>
      <c r="DU25" s="15"/>
      <c r="DV25" s="593">
        <f t="shared" si="119"/>
        <v>22</v>
      </c>
      <c r="DW25" s="689">
        <f t="shared" si="32"/>
        <v>22</v>
      </c>
      <c r="DX25" s="15" t="s">
        <v>387</v>
      </c>
      <c r="DY25" s="254">
        <f t="shared" si="33"/>
        <v>3.7851248442835536E-2</v>
      </c>
      <c r="DZ25" s="256">
        <f t="shared" si="34"/>
        <v>135900.21611364206</v>
      </c>
      <c r="EA25" s="252">
        <f t="shared" si="35"/>
        <v>0.14268700000000001</v>
      </c>
      <c r="EB25" s="15"/>
      <c r="EC25" s="605"/>
      <c r="ED25" s="15"/>
      <c r="EE25" s="15"/>
      <c r="EF25" s="15"/>
      <c r="EG25" s="15"/>
      <c r="EH25" s="15"/>
      <c r="EI25" s="15"/>
      <c r="EJ25" s="15"/>
      <c r="EK25" s="605"/>
      <c r="EL25" s="15"/>
      <c r="EM25" s="593">
        <f t="shared" si="120"/>
        <v>22</v>
      </c>
      <c r="EN25" s="689">
        <f t="shared" si="36"/>
        <v>22</v>
      </c>
      <c r="EO25" s="15" t="s">
        <v>387</v>
      </c>
      <c r="EP25" s="254">
        <f t="shared" si="37"/>
        <v>4.758160062694667E-2</v>
      </c>
      <c r="EQ25" s="256">
        <f t="shared" si="38"/>
        <v>337611.32734409394</v>
      </c>
      <c r="ER25" s="254">
        <f t="shared" si="39"/>
        <v>3.938796344566757E-2</v>
      </c>
      <c r="ES25" s="256">
        <f t="shared" si="40"/>
        <v>46075.427586685539</v>
      </c>
      <c r="ET25" s="254">
        <f t="shared" si="41"/>
        <v>4.4322814965631008E-2</v>
      </c>
      <c r="EU25" s="256">
        <f t="shared" si="42"/>
        <v>131819.83850057508</v>
      </c>
      <c r="EV25" s="256">
        <f t="shared" si="43"/>
        <v>515506.5934313545</v>
      </c>
      <c r="EW25" s="254">
        <f t="shared" si="44"/>
        <v>4.5866483329315907E-2</v>
      </c>
      <c r="EX25" s="252">
        <f t="shared" si="45"/>
        <v>0.54125199999999996</v>
      </c>
      <c r="EY25" s="15"/>
      <c r="EZ25" s="605"/>
      <c r="FA25" s="15"/>
      <c r="FB25" s="15"/>
      <c r="FC25" s="15"/>
      <c r="FD25" s="15"/>
      <c r="FE25" s="15"/>
      <c r="FF25" s="605"/>
      <c r="FG25" s="15"/>
      <c r="FH25" s="593">
        <f t="shared" si="121"/>
        <v>22</v>
      </c>
      <c r="FI25" s="675">
        <f t="shared" si="46"/>
        <v>22</v>
      </c>
      <c r="FJ25" s="15" t="s">
        <v>387</v>
      </c>
      <c r="FK25" s="254">
        <f t="shared" si="47"/>
        <v>4.758160062694667E-2</v>
      </c>
      <c r="FL25" s="256">
        <f t="shared" si="48"/>
        <v>943616.19278518774</v>
      </c>
      <c r="FM25" s="252">
        <f t="shared" si="49"/>
        <v>0.99074300000000004</v>
      </c>
      <c r="FN25" s="15"/>
      <c r="FO25" s="605"/>
      <c r="FP25" s="15"/>
      <c r="FQ25" s="247">
        <v>22</v>
      </c>
      <c r="FR25" s="675">
        <v>22</v>
      </c>
      <c r="FS25" s="15" t="s">
        <v>387</v>
      </c>
      <c r="FT25" s="256">
        <f t="shared" si="50"/>
        <v>2646249.5065681296</v>
      </c>
      <c r="FU25" s="256">
        <f t="shared" si="51"/>
        <v>1126774.3629721445</v>
      </c>
      <c r="FV25" s="256">
        <f t="shared" si="52"/>
        <v>885298.4126359201</v>
      </c>
      <c r="FW25" s="256">
        <f t="shared" si="53"/>
        <v>222852.96204113314</v>
      </c>
      <c r="FX25" s="256">
        <f t="shared" si="54"/>
        <v>135900.21611364206</v>
      </c>
      <c r="FY25" s="256">
        <f t="shared" si="55"/>
        <v>515506.5934313545</v>
      </c>
      <c r="FZ25" s="256">
        <f t="shared" si="56"/>
        <v>943616.19278518774</v>
      </c>
      <c r="GA25" s="256">
        <f t="shared" ref="GA25:GA27" si="128">SUM(FT25:FZ25)</f>
        <v>6476198.2465475118</v>
      </c>
      <c r="GB25" s="325">
        <f t="shared" si="58"/>
        <v>6.7996369999999997</v>
      </c>
      <c r="GC25" s="15"/>
      <c r="GD25" s="605"/>
      <c r="GE25" s="15"/>
      <c r="GF25" s="593">
        <f t="shared" si="89"/>
        <v>22</v>
      </c>
      <c r="GG25" s="675">
        <f t="shared" si="59"/>
        <v>22</v>
      </c>
      <c r="GH25" s="15" t="s">
        <v>387</v>
      </c>
      <c r="GI25" s="252">
        <f t="shared" si="60"/>
        <v>2.77841</v>
      </c>
      <c r="GJ25" s="252">
        <f t="shared" si="61"/>
        <v>1.1830480000000001</v>
      </c>
      <c r="GK25" s="252">
        <f t="shared" si="62"/>
        <v>0.92951300000000003</v>
      </c>
      <c r="GL25" s="252">
        <f t="shared" si="63"/>
        <v>0.233983</v>
      </c>
      <c r="GM25" s="252">
        <f t="shared" si="64"/>
        <v>0.14268700000000001</v>
      </c>
      <c r="GN25" s="252">
        <f t="shared" si="65"/>
        <v>0.54125199999999996</v>
      </c>
      <c r="GO25" s="252">
        <f t="shared" si="66"/>
        <v>0.99074300000000004</v>
      </c>
      <c r="GP25" s="252">
        <f t="shared" si="67"/>
        <v>6.7996369999999997</v>
      </c>
      <c r="GQ25" s="845">
        <f t="shared" si="90"/>
        <v>95243296.808221713</v>
      </c>
      <c r="GR25" s="616"/>
      <c r="GS25" s="605"/>
      <c r="GT25" s="15"/>
      <c r="GU25" s="247">
        <f t="shared" si="91"/>
        <v>22</v>
      </c>
      <c r="GV25" s="675">
        <f t="shared" si="68"/>
        <v>22</v>
      </c>
      <c r="GW25" s="15" t="s">
        <v>387</v>
      </c>
      <c r="GX25" s="231" t="s">
        <v>355</v>
      </c>
      <c r="GY25" s="270">
        <f t="shared" si="69"/>
        <v>6476198.2465475118</v>
      </c>
      <c r="GZ25" s="365">
        <f t="shared" si="70"/>
        <v>95243296.808221713</v>
      </c>
      <c r="HA25" s="252">
        <f t="shared" si="92"/>
        <v>6.7996369999999997</v>
      </c>
      <c r="HB25" s="256">
        <f t="shared" si="71"/>
        <v>6476198.4497916624</v>
      </c>
      <c r="HC25" s="657">
        <f t="shared" si="72"/>
        <v>0.20324415061622858</v>
      </c>
      <c r="HD25" s="657"/>
      <c r="HE25" s="605"/>
      <c r="HF25" s="15"/>
      <c r="HG25" s="657"/>
      <c r="HH25" s="657"/>
      <c r="HI25" s="657"/>
      <c r="HJ25" s="657"/>
      <c r="HK25" s="657"/>
      <c r="HL25" s="657"/>
      <c r="HM25" s="657"/>
      <c r="HN25" s="605"/>
      <c r="HO25" s="15"/>
      <c r="HP25" s="593">
        <f t="shared" si="122"/>
        <v>22</v>
      </c>
      <c r="HQ25" s="694">
        <f t="shared" si="73"/>
        <v>22</v>
      </c>
      <c r="HR25" s="15" t="s">
        <v>387</v>
      </c>
      <c r="HS25" s="845">
        <f t="shared" si="93"/>
        <v>95243296.808221713</v>
      </c>
      <c r="HT25" s="695">
        <f t="shared" si="94"/>
        <v>6.7996369999999997</v>
      </c>
      <c r="HU25" s="695">
        <v>5.1718229999999998</v>
      </c>
      <c r="HV25" s="672">
        <f t="shared" si="95"/>
        <v>0.31474665702983251</v>
      </c>
      <c r="HW25" s="695">
        <f t="shared" si="96"/>
        <v>1.6278139999999999</v>
      </c>
      <c r="HX25" s="673">
        <v>10</v>
      </c>
      <c r="HY25" s="15"/>
      <c r="HZ25" s="60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605"/>
      <c r="IN25" s="15"/>
      <c r="IO25" s="593">
        <v>22</v>
      </c>
      <c r="IP25" s="694">
        <v>22</v>
      </c>
      <c r="IQ25" s="15" t="s">
        <v>387</v>
      </c>
      <c r="IR25" s="696">
        <f t="shared" si="97"/>
        <v>6476198.2465475118</v>
      </c>
      <c r="IS25" s="697">
        <f t="shared" si="97"/>
        <v>95243296.808221713</v>
      </c>
      <c r="IT25" s="698">
        <f t="shared" si="97"/>
        <v>6.7996369999999997</v>
      </c>
      <c r="IU25" s="365">
        <f t="shared" si="98"/>
        <v>14500484.992001673</v>
      </c>
      <c r="IV25" s="365">
        <f t="shared" si="99"/>
        <v>80742811.816220045</v>
      </c>
      <c r="IW25" s="696">
        <f t="shared" si="100"/>
        <v>217507.2748800251</v>
      </c>
      <c r="IX25" s="696">
        <f t="shared" si="101"/>
        <v>6258690.9716674862</v>
      </c>
      <c r="IY25" s="556">
        <f t="shared" si="102"/>
        <v>6.5712666207573101</v>
      </c>
      <c r="IZ25" s="556">
        <f>IY25+1.5</f>
        <v>8.0712666207573101</v>
      </c>
      <c r="JA25" s="696">
        <f t="shared" si="104"/>
        <v>6476198.2465475118</v>
      </c>
      <c r="JB25" s="325">
        <f t="shared" si="105"/>
        <v>0.22837037924268966</v>
      </c>
      <c r="JC25" s="15"/>
      <c r="JD25" s="605"/>
      <c r="JE25" s="15"/>
      <c r="JF25" s="593">
        <f t="shared" si="123"/>
        <v>22</v>
      </c>
      <c r="JG25" s="694">
        <f t="shared" si="74"/>
        <v>22</v>
      </c>
      <c r="JH25" s="15" t="s">
        <v>387</v>
      </c>
      <c r="JI25" s="845">
        <f t="shared" si="106"/>
        <v>95243296.808221713</v>
      </c>
      <c r="JJ25" s="695">
        <f t="shared" si="107"/>
        <v>6.5712666207573101</v>
      </c>
      <c r="JK25" s="695">
        <v>4.9379999999999997</v>
      </c>
      <c r="JL25" s="672">
        <f t="shared" si="125"/>
        <v>0.33075468221087689</v>
      </c>
      <c r="JM25" s="695">
        <f t="shared" si="109"/>
        <v>1.6332666207573103</v>
      </c>
      <c r="JN25" s="673">
        <v>10</v>
      </c>
      <c r="JO25" s="15"/>
      <c r="JP25" s="15"/>
      <c r="JQ25" s="605"/>
      <c r="JR25" s="15"/>
      <c r="JS25" s="845">
        <v>93144727</v>
      </c>
      <c r="JT25" s="695">
        <v>6.5987307442521601</v>
      </c>
      <c r="JU25" s="850">
        <f t="shared" si="110"/>
        <v>-2098569.8082217127</v>
      </c>
      <c r="JV25" s="851">
        <f t="shared" si="111"/>
        <v>-2.7464123494850057E-2</v>
      </c>
    </row>
    <row r="26" spans="1:282" x14ac:dyDescent="0.3">
      <c r="A26" s="15"/>
      <c r="B26" s="15"/>
      <c r="C26" s="15"/>
      <c r="D26" s="15"/>
      <c r="E26" s="15"/>
      <c r="F26" s="15"/>
      <c r="G26" s="605"/>
      <c r="H26" s="15"/>
      <c r="I26" s="628">
        <v>23</v>
      </c>
      <c r="J26" s="632">
        <f t="shared" si="1"/>
        <v>23</v>
      </c>
      <c r="K26" s="402" t="s">
        <v>388</v>
      </c>
      <c r="L26" s="842">
        <v>601429.5642568178</v>
      </c>
      <c r="M26" s="634">
        <f t="shared" si="2"/>
        <v>2.7988375229272722E-4</v>
      </c>
      <c r="N26" s="633">
        <v>275.47232304900183</v>
      </c>
      <c r="O26" s="633">
        <f t="shared" si="75"/>
        <v>2183.2667528992874</v>
      </c>
      <c r="P26" s="634">
        <f t="shared" si="3"/>
        <v>1.3203256994239214E-3</v>
      </c>
      <c r="Q26" s="635" t="s">
        <v>355</v>
      </c>
      <c r="R26" s="15"/>
      <c r="S26" s="605"/>
      <c r="T26" s="15"/>
      <c r="U26" s="636">
        <f t="shared" si="113"/>
        <v>23</v>
      </c>
      <c r="V26" s="637">
        <f t="shared" si="4"/>
        <v>23</v>
      </c>
      <c r="W26" s="402" t="s">
        <v>388</v>
      </c>
      <c r="X26" s="290">
        <f t="shared" si="76"/>
        <v>91651.505780196472</v>
      </c>
      <c r="Y26" s="634">
        <f t="shared" si="5"/>
        <v>8.6921661421530993E-4</v>
      </c>
      <c r="Z26" s="15"/>
      <c r="AA26" s="605"/>
      <c r="AB26" s="15"/>
      <c r="AC26" s="636">
        <f t="shared" si="114"/>
        <v>23</v>
      </c>
      <c r="AD26" s="638">
        <v>23</v>
      </c>
      <c r="AE26" s="639" t="s">
        <v>388</v>
      </c>
      <c r="AF26" s="640">
        <v>10.01</v>
      </c>
      <c r="AG26" s="15"/>
      <c r="AH26" s="605"/>
      <c r="AI26" s="15"/>
      <c r="AJ26" s="15"/>
      <c r="AK26" s="15"/>
      <c r="AL26" s="15"/>
      <c r="AM26" s="15"/>
      <c r="AN26" s="605"/>
      <c r="AO26" s="15"/>
      <c r="AP26" s="636">
        <f t="shared" si="78"/>
        <v>23</v>
      </c>
      <c r="AQ26" s="645">
        <f t="shared" si="6"/>
        <v>23</v>
      </c>
      <c r="AR26" s="402" t="s">
        <v>388</v>
      </c>
      <c r="AS26" s="402">
        <f t="shared" si="7"/>
        <v>10.01</v>
      </c>
      <c r="AT26" s="845">
        <f t="shared" si="79"/>
        <v>601429.5642568178</v>
      </c>
      <c r="AU26" s="646">
        <f t="shared" si="115"/>
        <v>1672.3083161696518</v>
      </c>
      <c r="AV26" s="647">
        <f t="shared" si="8"/>
        <v>1793.5365334078151</v>
      </c>
      <c r="AW26" s="648">
        <f t="shared" si="9"/>
        <v>25.342950436158226</v>
      </c>
      <c r="AX26" s="290">
        <f t="shared" si="124"/>
        <v>45453.507471593301</v>
      </c>
      <c r="AY26" s="634">
        <f t="shared" si="80"/>
        <v>8.9649184127191847E-4</v>
      </c>
      <c r="AZ26" s="649">
        <f t="shared" si="10"/>
        <v>7.5575780000000004</v>
      </c>
      <c r="BA26" s="15"/>
      <c r="BB26" s="605"/>
      <c r="BC26" s="15"/>
      <c r="BD26" s="15"/>
      <c r="BE26" s="15"/>
      <c r="BF26" s="15"/>
      <c r="BG26" s="15"/>
      <c r="BH26" s="15"/>
      <c r="BI26" s="605"/>
      <c r="BJ26" s="15"/>
      <c r="BK26" s="628">
        <f t="shared" si="116"/>
        <v>23</v>
      </c>
      <c r="BL26" s="635">
        <f t="shared" si="11"/>
        <v>23</v>
      </c>
      <c r="BM26" s="402" t="s">
        <v>388</v>
      </c>
      <c r="BN26" s="634">
        <f t="shared" si="81"/>
        <v>8.9649184127191847E-4</v>
      </c>
      <c r="BO26" s="290">
        <f t="shared" si="82"/>
        <v>10466.131447697544</v>
      </c>
      <c r="BP26" s="634">
        <f t="shared" si="83"/>
        <v>2.7988375229272722E-4</v>
      </c>
      <c r="BQ26" s="290">
        <f t="shared" si="84"/>
        <v>3267.5145569807864</v>
      </c>
      <c r="BR26" s="650">
        <f t="shared" si="12"/>
        <v>13733.64600467833</v>
      </c>
      <c r="BS26" s="649">
        <f t="shared" si="13"/>
        <v>2.2835000000000001</v>
      </c>
      <c r="BT26" s="15"/>
      <c r="BU26" s="605"/>
      <c r="BV26" s="10"/>
      <c r="BW26" s="191"/>
      <c r="BX26" s="191"/>
      <c r="BY26" s="191"/>
      <c r="BZ26" s="191"/>
      <c r="CA26" s="191"/>
      <c r="CB26" s="191"/>
      <c r="CC26" s="191"/>
      <c r="CD26" s="191"/>
      <c r="CE26" s="15"/>
      <c r="CF26" s="605"/>
      <c r="CG26" s="15"/>
      <c r="CH26" s="628">
        <f t="shared" si="117"/>
        <v>23</v>
      </c>
      <c r="CI26" s="638">
        <f t="shared" si="15"/>
        <v>23</v>
      </c>
      <c r="CJ26" s="402" t="s">
        <v>388</v>
      </c>
      <c r="CK26" s="634">
        <f t="shared" si="16"/>
        <v>2.7988375229272722E-4</v>
      </c>
      <c r="CL26" s="290">
        <f t="shared" si="17"/>
        <v>1493.7838457999208</v>
      </c>
      <c r="CM26" s="634">
        <f t="shared" si="18"/>
        <v>1.3203256994239214E-3</v>
      </c>
      <c r="CN26" s="290">
        <f t="shared" si="19"/>
        <v>22629.340975720548</v>
      </c>
      <c r="CO26" s="290">
        <f t="shared" si="20"/>
        <v>24123.124821520469</v>
      </c>
      <c r="CP26" s="634">
        <f t="shared" si="21"/>
        <v>1.0732660819262971E-3</v>
      </c>
      <c r="CQ26" s="649">
        <f t="shared" si="22"/>
        <v>4.0109640000000004</v>
      </c>
      <c r="CR26" s="15"/>
      <c r="CS26" s="60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0"/>
      <c r="DE26" s="605"/>
      <c r="DF26" s="15"/>
      <c r="DG26" s="636">
        <f t="shared" si="118"/>
        <v>23</v>
      </c>
      <c r="DH26" s="654">
        <f t="shared" si="24"/>
        <v>23</v>
      </c>
      <c r="DI26" s="402" t="s">
        <v>388</v>
      </c>
      <c r="DJ26" s="634">
        <f t="shared" si="25"/>
        <v>1.0732660819262971E-3</v>
      </c>
      <c r="DK26" s="290">
        <f t="shared" si="86"/>
        <v>61.996951033230189</v>
      </c>
      <c r="DL26" s="634">
        <f t="shared" si="26"/>
        <v>1.3203256994239214E-3</v>
      </c>
      <c r="DM26" s="290">
        <f t="shared" si="27"/>
        <v>2620.2290960924138</v>
      </c>
      <c r="DN26" s="634">
        <f t="shared" si="28"/>
        <v>2.7988375229272722E-4</v>
      </c>
      <c r="DO26" s="290">
        <f t="shared" si="29"/>
        <v>918.53565743013462</v>
      </c>
      <c r="DP26" s="290">
        <f t="shared" si="87"/>
        <v>3600.7617045557786</v>
      </c>
      <c r="DQ26" s="634">
        <f t="shared" si="30"/>
        <v>6.7630807999049603E-4</v>
      </c>
      <c r="DR26" s="649">
        <f t="shared" si="31"/>
        <v>0.59870000000000001</v>
      </c>
      <c r="DS26" s="15"/>
      <c r="DT26" s="605"/>
      <c r="DU26" s="15"/>
      <c r="DV26" s="636">
        <f t="shared" si="119"/>
        <v>23</v>
      </c>
      <c r="DW26" s="654">
        <f t="shared" si="32"/>
        <v>23</v>
      </c>
      <c r="DX26" s="402" t="s">
        <v>388</v>
      </c>
      <c r="DY26" s="634">
        <f t="shared" si="33"/>
        <v>1.3203256994239214E-3</v>
      </c>
      <c r="DZ26" s="290">
        <f t="shared" si="34"/>
        <v>4740.4657778485889</v>
      </c>
      <c r="EA26" s="649">
        <f t="shared" si="35"/>
        <v>0.78820000000000001</v>
      </c>
      <c r="EB26" s="15"/>
      <c r="EC26" s="605"/>
      <c r="ED26" s="15"/>
      <c r="EE26" s="15"/>
      <c r="EF26" s="15"/>
      <c r="EG26" s="15"/>
      <c r="EH26" s="15"/>
      <c r="EI26" s="15"/>
      <c r="EJ26" s="15"/>
      <c r="EK26" s="605"/>
      <c r="EL26" s="15"/>
      <c r="EM26" s="636">
        <f t="shared" si="120"/>
        <v>23</v>
      </c>
      <c r="EN26" s="654">
        <f t="shared" si="36"/>
        <v>23</v>
      </c>
      <c r="EO26" s="402" t="s">
        <v>388</v>
      </c>
      <c r="EP26" s="634">
        <f t="shared" si="37"/>
        <v>8.6921661421530993E-4</v>
      </c>
      <c r="EQ26" s="290">
        <f t="shared" si="38"/>
        <v>6167.4548776860111</v>
      </c>
      <c r="ER26" s="634">
        <f t="shared" si="39"/>
        <v>1.0732660819262971E-3</v>
      </c>
      <c r="ES26" s="290">
        <f t="shared" si="40"/>
        <v>1255.4899850878207</v>
      </c>
      <c r="ET26" s="634">
        <f t="shared" si="41"/>
        <v>2.7988375229272722E-4</v>
      </c>
      <c r="EU26" s="290">
        <f t="shared" si="42"/>
        <v>832.3981916484986</v>
      </c>
      <c r="EV26" s="290">
        <f t="shared" si="43"/>
        <v>8255.3430544223302</v>
      </c>
      <c r="EW26" s="634">
        <f t="shared" si="44"/>
        <v>7.3450768507748738E-4</v>
      </c>
      <c r="EX26" s="649">
        <f t="shared" si="45"/>
        <v>1.37262</v>
      </c>
      <c r="EY26" s="15"/>
      <c r="EZ26" s="605"/>
      <c r="FA26" s="15"/>
      <c r="FB26" s="15"/>
      <c r="FC26" s="15"/>
      <c r="FD26" s="15"/>
      <c r="FE26" s="15"/>
      <c r="FF26" s="605"/>
      <c r="FG26" s="15"/>
      <c r="FH26" s="636">
        <f t="shared" si="121"/>
        <v>23</v>
      </c>
      <c r="FI26" s="637">
        <f t="shared" si="46"/>
        <v>23</v>
      </c>
      <c r="FJ26" s="402" t="s">
        <v>388</v>
      </c>
      <c r="FK26" s="634">
        <f t="shared" si="47"/>
        <v>8.6921661421530993E-4</v>
      </c>
      <c r="FL26" s="290">
        <f t="shared" si="48"/>
        <v>17237.899974028576</v>
      </c>
      <c r="FM26" s="649">
        <f t="shared" si="49"/>
        <v>2.8661539999999999</v>
      </c>
      <c r="FN26" s="15"/>
      <c r="FO26" s="605"/>
      <c r="FP26" s="15"/>
      <c r="FQ26" s="628">
        <v>23</v>
      </c>
      <c r="FR26" s="637">
        <v>23</v>
      </c>
      <c r="FS26" s="402" t="s">
        <v>388</v>
      </c>
      <c r="FT26" s="290">
        <f t="shared" si="50"/>
        <v>45453.507471593301</v>
      </c>
      <c r="FU26" s="290">
        <f t="shared" si="51"/>
        <v>13733.64600467833</v>
      </c>
      <c r="FV26" s="290">
        <f t="shared" si="52"/>
        <v>24123.124821520469</v>
      </c>
      <c r="FW26" s="290">
        <f t="shared" si="53"/>
        <v>3600.7617045557786</v>
      </c>
      <c r="FX26" s="290">
        <f t="shared" si="54"/>
        <v>4740.4657778485889</v>
      </c>
      <c r="FY26" s="290">
        <f t="shared" si="55"/>
        <v>8255.3430544223302</v>
      </c>
      <c r="FZ26" s="290">
        <f t="shared" si="56"/>
        <v>17237.899974028576</v>
      </c>
      <c r="GA26" s="290">
        <f t="shared" si="128"/>
        <v>117144.74880864739</v>
      </c>
      <c r="GB26" s="655">
        <f t="shared" si="58"/>
        <v>19.477716999999998</v>
      </c>
      <c r="GC26" s="15"/>
      <c r="GD26" s="605"/>
      <c r="GE26" s="15"/>
      <c r="GF26" s="636">
        <f t="shared" si="89"/>
        <v>23</v>
      </c>
      <c r="GG26" s="637">
        <f t="shared" si="59"/>
        <v>23</v>
      </c>
      <c r="GH26" s="402" t="s">
        <v>388</v>
      </c>
      <c r="GI26" s="649">
        <f t="shared" si="60"/>
        <v>7.5575780000000004</v>
      </c>
      <c r="GJ26" s="649">
        <f t="shared" si="61"/>
        <v>2.2835000000000001</v>
      </c>
      <c r="GK26" s="649">
        <f t="shared" si="62"/>
        <v>4.0109640000000004</v>
      </c>
      <c r="GL26" s="649">
        <f t="shared" si="63"/>
        <v>0.59870000000000001</v>
      </c>
      <c r="GM26" s="649">
        <f t="shared" si="64"/>
        <v>0.78820000000000001</v>
      </c>
      <c r="GN26" s="649">
        <f t="shared" si="65"/>
        <v>1.37262</v>
      </c>
      <c r="GO26" s="649">
        <f t="shared" si="66"/>
        <v>2.8661539999999999</v>
      </c>
      <c r="GP26" s="649">
        <f t="shared" si="67"/>
        <v>19.477716999999998</v>
      </c>
      <c r="GQ26" s="845">
        <f t="shared" si="90"/>
        <v>601429.5642568178</v>
      </c>
      <c r="GR26" s="616"/>
      <c r="GS26" s="605"/>
      <c r="GT26" s="15"/>
      <c r="GU26" s="628">
        <f t="shared" si="91"/>
        <v>23</v>
      </c>
      <c r="GV26" s="637">
        <f t="shared" si="68"/>
        <v>23</v>
      </c>
      <c r="GW26" s="402" t="s">
        <v>388</v>
      </c>
      <c r="GX26" s="635" t="s">
        <v>355</v>
      </c>
      <c r="GY26" s="290">
        <f t="shared" si="69"/>
        <v>117144.74880864739</v>
      </c>
      <c r="GZ26" s="633">
        <f t="shared" si="70"/>
        <v>601429.5642568178</v>
      </c>
      <c r="HA26" s="649">
        <f t="shared" si="92"/>
        <v>19.477716999999998</v>
      </c>
      <c r="HB26" s="290">
        <f t="shared" si="71"/>
        <v>117144.74848027612</v>
      </c>
      <c r="HC26" s="656">
        <f t="shared" si="72"/>
        <v>-3.2837127218954265E-4</v>
      </c>
      <c r="HD26" s="657"/>
      <c r="HE26" s="605"/>
      <c r="HF26" s="15"/>
      <c r="HG26" s="657"/>
      <c r="HH26" s="657"/>
      <c r="HI26" s="657"/>
      <c r="HJ26" s="657"/>
      <c r="HK26" s="657"/>
      <c r="HL26" s="657"/>
      <c r="HM26" s="657"/>
      <c r="HN26" s="605"/>
      <c r="HO26" s="15"/>
      <c r="HP26" s="636">
        <f t="shared" si="122"/>
        <v>23</v>
      </c>
      <c r="HQ26" s="660">
        <f t="shared" si="73"/>
        <v>23</v>
      </c>
      <c r="HR26" s="402" t="s">
        <v>388</v>
      </c>
      <c r="HS26" s="845">
        <f t="shared" si="93"/>
        <v>601429.5642568178</v>
      </c>
      <c r="HT26" s="661">
        <f t="shared" si="94"/>
        <v>19.477716999999998</v>
      </c>
      <c r="HU26" s="661">
        <v>15.355415000000001</v>
      </c>
      <c r="HV26" s="630">
        <f t="shared" si="95"/>
        <v>0.26845917222035331</v>
      </c>
      <c r="HW26" s="661">
        <f t="shared" si="96"/>
        <v>4.1223019999999977</v>
      </c>
      <c r="HX26" s="631">
        <v>25</v>
      </c>
      <c r="HY26" s="15"/>
      <c r="HZ26" s="60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605"/>
      <c r="IN26" s="15"/>
      <c r="IO26" s="636">
        <v>23</v>
      </c>
      <c r="IP26" s="660">
        <v>23</v>
      </c>
      <c r="IQ26" s="402" t="s">
        <v>388</v>
      </c>
      <c r="IR26" s="667">
        <f t="shared" si="97"/>
        <v>117144.74880864739</v>
      </c>
      <c r="IS26" s="668">
        <f t="shared" si="97"/>
        <v>601429.5642568178</v>
      </c>
      <c r="IT26" s="669">
        <f t="shared" si="97"/>
        <v>19.477716999999998</v>
      </c>
      <c r="IU26" s="633">
        <f t="shared" si="98"/>
        <v>91565.7128901408</v>
      </c>
      <c r="IV26" s="633">
        <f t="shared" si="99"/>
        <v>509863.85136667697</v>
      </c>
      <c r="IW26" s="667">
        <f t="shared" si="100"/>
        <v>1373.4856933521119</v>
      </c>
      <c r="IX26" s="667">
        <f t="shared" si="101"/>
        <v>115771.26311529528</v>
      </c>
      <c r="IY26" s="670">
        <f>IX26/IS26*100</f>
        <v>19.249346888750473</v>
      </c>
      <c r="IZ26" s="670">
        <f t="shared" si="103"/>
        <v>20.749346888750473</v>
      </c>
      <c r="JA26" s="667">
        <f t="shared" si="104"/>
        <v>117144.74880864739</v>
      </c>
      <c r="JB26" s="655">
        <f t="shared" si="105"/>
        <v>0.22837011124952511</v>
      </c>
      <c r="JC26" s="15"/>
      <c r="JD26" s="605"/>
      <c r="JE26" s="15"/>
      <c r="JF26" s="636">
        <f t="shared" si="123"/>
        <v>23</v>
      </c>
      <c r="JG26" s="660">
        <f t="shared" si="74"/>
        <v>23</v>
      </c>
      <c r="JH26" s="402" t="s">
        <v>388</v>
      </c>
      <c r="JI26" s="845">
        <f t="shared" si="106"/>
        <v>601429.5642568178</v>
      </c>
      <c r="JJ26" s="661">
        <f t="shared" si="107"/>
        <v>19.249346888750473</v>
      </c>
      <c r="JK26" s="661">
        <v>15.121</v>
      </c>
      <c r="JL26" s="630">
        <f t="shared" si="125"/>
        <v>0.27302075846507989</v>
      </c>
      <c r="JM26" s="661">
        <f t="shared" si="109"/>
        <v>4.1283468887504728</v>
      </c>
      <c r="JN26" s="631">
        <v>25</v>
      </c>
      <c r="JO26" s="15"/>
      <c r="JP26" s="15"/>
      <c r="JQ26" s="605"/>
      <c r="JR26" s="15"/>
      <c r="JS26" s="845">
        <v>582728</v>
      </c>
      <c r="JT26" s="661">
        <v>19.332243316057294</v>
      </c>
      <c r="JU26" s="850">
        <f t="shared" si="110"/>
        <v>-18701.564256817801</v>
      </c>
      <c r="JV26" s="851">
        <f t="shared" si="111"/>
        <v>-8.2896427306820897E-2</v>
      </c>
    </row>
    <row r="27" spans="1:282" ht="17.25" thickBot="1" x14ac:dyDescent="0.35">
      <c r="A27" s="15"/>
      <c r="B27" s="15"/>
      <c r="C27" s="15"/>
      <c r="D27" s="15"/>
      <c r="E27" s="15"/>
      <c r="F27" s="15"/>
      <c r="G27" s="605"/>
      <c r="H27" s="15"/>
      <c r="I27" s="366">
        <v>24</v>
      </c>
      <c r="J27" s="742">
        <f t="shared" si="1"/>
        <v>24</v>
      </c>
      <c r="K27" s="475" t="s">
        <v>389</v>
      </c>
      <c r="L27" s="843"/>
      <c r="M27" s="683">
        <f t="shared" si="2"/>
        <v>0</v>
      </c>
      <c r="N27" s="743">
        <v>648</v>
      </c>
      <c r="O27" s="743">
        <f t="shared" si="75"/>
        <v>0</v>
      </c>
      <c r="P27" s="683">
        <f t="shared" si="3"/>
        <v>0</v>
      </c>
      <c r="Q27" s="464" t="s">
        <v>360</v>
      </c>
      <c r="R27" s="15"/>
      <c r="S27" s="605"/>
      <c r="T27" s="15"/>
      <c r="U27" s="744">
        <f t="shared" si="113"/>
        <v>24</v>
      </c>
      <c r="V27" s="745">
        <f t="shared" si="4"/>
        <v>24</v>
      </c>
      <c r="W27" s="475" t="s">
        <v>389</v>
      </c>
      <c r="X27" s="481">
        <f t="shared" si="76"/>
        <v>0</v>
      </c>
      <c r="Y27" s="683">
        <f t="shared" si="5"/>
        <v>0</v>
      </c>
      <c r="Z27" s="15"/>
      <c r="AA27" s="605"/>
      <c r="AB27" s="15"/>
      <c r="AC27" s="725">
        <f t="shared" si="114"/>
        <v>24</v>
      </c>
      <c r="AD27" s="746">
        <v>24</v>
      </c>
      <c r="AE27" s="747" t="s">
        <v>389</v>
      </c>
      <c r="AF27" s="748">
        <v>5.4</v>
      </c>
      <c r="AG27" s="15"/>
      <c r="AH27" s="605"/>
      <c r="AI27" s="15"/>
      <c r="AJ27" s="15"/>
      <c r="AK27" s="15"/>
      <c r="AL27" s="15"/>
      <c r="AM27" s="15"/>
      <c r="AN27" s="605"/>
      <c r="AO27" s="15"/>
      <c r="AP27" s="744">
        <f t="shared" si="78"/>
        <v>24</v>
      </c>
      <c r="AQ27" s="749">
        <f t="shared" si="6"/>
        <v>24</v>
      </c>
      <c r="AR27" s="475" t="s">
        <v>389</v>
      </c>
      <c r="AS27" s="475">
        <f t="shared" si="7"/>
        <v>5.4</v>
      </c>
      <c r="AT27" s="846">
        <f t="shared" si="79"/>
        <v>0</v>
      </c>
      <c r="AU27" s="750">
        <f t="shared" si="115"/>
        <v>0</v>
      </c>
      <c r="AV27" s="751">
        <f t="shared" si="8"/>
        <v>0</v>
      </c>
      <c r="AW27" s="752">
        <f t="shared" si="9"/>
        <v>25.342950436158226</v>
      </c>
      <c r="AX27" s="481">
        <f t="shared" si="124"/>
        <v>0</v>
      </c>
      <c r="AY27" s="683">
        <f t="shared" si="80"/>
        <v>0</v>
      </c>
      <c r="AZ27" s="753">
        <f t="shared" si="10"/>
        <v>0</v>
      </c>
      <c r="BA27" s="15"/>
      <c r="BB27" s="605"/>
      <c r="BC27" s="15"/>
      <c r="BD27" s="10"/>
      <c r="BE27" s="10"/>
      <c r="BF27" s="10"/>
      <c r="BG27" s="10"/>
      <c r="BH27" s="15"/>
      <c r="BI27" s="605"/>
      <c r="BJ27" s="15"/>
      <c r="BK27" s="366">
        <f t="shared" si="116"/>
        <v>24</v>
      </c>
      <c r="BL27" s="464">
        <f t="shared" si="11"/>
        <v>24</v>
      </c>
      <c r="BM27" s="475" t="s">
        <v>389</v>
      </c>
      <c r="BN27" s="683">
        <f t="shared" si="81"/>
        <v>0</v>
      </c>
      <c r="BO27" s="481">
        <f t="shared" si="82"/>
        <v>0</v>
      </c>
      <c r="BP27" s="683">
        <f t="shared" si="83"/>
        <v>0</v>
      </c>
      <c r="BQ27" s="481">
        <f t="shared" si="84"/>
        <v>0</v>
      </c>
      <c r="BR27" s="754">
        <f t="shared" si="12"/>
        <v>0</v>
      </c>
      <c r="BS27" s="753">
        <f t="shared" si="13"/>
        <v>0</v>
      </c>
      <c r="BT27" s="15"/>
      <c r="BU27" s="605"/>
      <c r="BV27" s="10"/>
      <c r="BW27" s="191"/>
      <c r="BX27" s="191"/>
      <c r="BY27" s="191"/>
      <c r="BZ27" s="191"/>
      <c r="CA27" s="191"/>
      <c r="CB27" s="191"/>
      <c r="CC27" s="191"/>
      <c r="CD27" s="191"/>
      <c r="CE27" s="15"/>
      <c r="CF27" s="605"/>
      <c r="CG27" s="15"/>
      <c r="CH27" s="366">
        <f t="shared" si="117"/>
        <v>24</v>
      </c>
      <c r="CI27" s="755">
        <f t="shared" si="15"/>
        <v>24</v>
      </c>
      <c r="CJ27" s="475" t="s">
        <v>389</v>
      </c>
      <c r="CK27" s="467">
        <f t="shared" si="16"/>
        <v>0</v>
      </c>
      <c r="CL27" s="368">
        <f t="shared" si="17"/>
        <v>0</v>
      </c>
      <c r="CM27" s="467">
        <f t="shared" si="18"/>
        <v>0</v>
      </c>
      <c r="CN27" s="368">
        <f t="shared" si="19"/>
        <v>0</v>
      </c>
      <c r="CO27" s="368">
        <f t="shared" si="20"/>
        <v>0</v>
      </c>
      <c r="CP27" s="467">
        <f t="shared" si="21"/>
        <v>0</v>
      </c>
      <c r="CQ27" s="466">
        <f t="shared" si="22"/>
        <v>0</v>
      </c>
      <c r="CR27" s="15"/>
      <c r="CS27" s="60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0"/>
      <c r="DE27" s="605"/>
      <c r="DF27" s="15"/>
      <c r="DG27" s="744">
        <f t="shared" si="118"/>
        <v>24</v>
      </c>
      <c r="DH27" s="756">
        <f t="shared" si="24"/>
        <v>24</v>
      </c>
      <c r="DI27" s="475" t="s">
        <v>389</v>
      </c>
      <c r="DJ27" s="467">
        <f t="shared" si="25"/>
        <v>0</v>
      </c>
      <c r="DK27" s="368">
        <f t="shared" si="86"/>
        <v>0</v>
      </c>
      <c r="DL27" s="467">
        <f t="shared" si="26"/>
        <v>0</v>
      </c>
      <c r="DM27" s="368">
        <f t="shared" si="27"/>
        <v>0</v>
      </c>
      <c r="DN27" s="467">
        <f t="shared" si="28"/>
        <v>0</v>
      </c>
      <c r="DO27" s="368">
        <f t="shared" si="29"/>
        <v>0</v>
      </c>
      <c r="DP27" s="368">
        <f t="shared" si="87"/>
        <v>0</v>
      </c>
      <c r="DQ27" s="467">
        <f t="shared" si="30"/>
        <v>0</v>
      </c>
      <c r="DR27" s="466">
        <f t="shared" si="31"/>
        <v>0</v>
      </c>
      <c r="DS27" s="15"/>
      <c r="DT27" s="605"/>
      <c r="DU27" s="15"/>
      <c r="DV27" s="744">
        <f t="shared" si="119"/>
        <v>24</v>
      </c>
      <c r="DW27" s="756">
        <f t="shared" si="32"/>
        <v>24</v>
      </c>
      <c r="DX27" s="475" t="s">
        <v>389</v>
      </c>
      <c r="DY27" s="467">
        <f t="shared" si="33"/>
        <v>0</v>
      </c>
      <c r="DZ27" s="368">
        <f t="shared" si="34"/>
        <v>0</v>
      </c>
      <c r="EA27" s="466">
        <f t="shared" si="35"/>
        <v>0</v>
      </c>
      <c r="EB27" s="15"/>
      <c r="EC27" s="605"/>
      <c r="ED27" s="15"/>
      <c r="EE27" s="15"/>
      <c r="EF27" s="15"/>
      <c r="EG27" s="15"/>
      <c r="EH27" s="15"/>
      <c r="EI27" s="15"/>
      <c r="EJ27" s="15"/>
      <c r="EK27" s="605"/>
      <c r="EL27" s="15"/>
      <c r="EM27" s="744">
        <f t="shared" si="120"/>
        <v>24</v>
      </c>
      <c r="EN27" s="756">
        <f t="shared" si="36"/>
        <v>24</v>
      </c>
      <c r="EO27" s="475" t="s">
        <v>389</v>
      </c>
      <c r="EP27" s="467">
        <f t="shared" si="37"/>
        <v>0</v>
      </c>
      <c r="EQ27" s="368">
        <f t="shared" si="38"/>
        <v>0</v>
      </c>
      <c r="ER27" s="467">
        <f t="shared" si="39"/>
        <v>0</v>
      </c>
      <c r="ES27" s="368">
        <f t="shared" si="40"/>
        <v>0</v>
      </c>
      <c r="ET27" s="467">
        <f t="shared" si="41"/>
        <v>0</v>
      </c>
      <c r="EU27" s="368">
        <f t="shared" si="42"/>
        <v>0</v>
      </c>
      <c r="EV27" s="368">
        <f t="shared" si="43"/>
        <v>0</v>
      </c>
      <c r="EW27" s="467">
        <f t="shared" si="44"/>
        <v>0</v>
      </c>
      <c r="EX27" s="466">
        <f t="shared" si="45"/>
        <v>0</v>
      </c>
      <c r="EY27" s="15"/>
      <c r="EZ27" s="605"/>
      <c r="FA27" s="15"/>
      <c r="FB27" s="15"/>
      <c r="FC27" s="15"/>
      <c r="FD27" s="15"/>
      <c r="FE27" s="15"/>
      <c r="FF27" s="605"/>
      <c r="FG27" s="15"/>
      <c r="FH27" s="744">
        <f t="shared" si="121"/>
        <v>24</v>
      </c>
      <c r="FI27" s="745">
        <f t="shared" si="46"/>
        <v>24</v>
      </c>
      <c r="FJ27" s="475" t="s">
        <v>389</v>
      </c>
      <c r="FK27" s="467">
        <f t="shared" si="47"/>
        <v>0</v>
      </c>
      <c r="FL27" s="368">
        <f t="shared" si="48"/>
        <v>0</v>
      </c>
      <c r="FM27" s="466">
        <f t="shared" si="49"/>
        <v>0</v>
      </c>
      <c r="FN27" s="15"/>
      <c r="FO27" s="605"/>
      <c r="FP27" s="15"/>
      <c r="FQ27" s="366">
        <v>24</v>
      </c>
      <c r="FR27" s="745">
        <v>24</v>
      </c>
      <c r="FS27" s="475" t="s">
        <v>389</v>
      </c>
      <c r="FT27" s="368">
        <f t="shared" si="50"/>
        <v>0</v>
      </c>
      <c r="FU27" s="368">
        <f t="shared" si="51"/>
        <v>0</v>
      </c>
      <c r="FV27" s="368">
        <f t="shared" si="52"/>
        <v>0</v>
      </c>
      <c r="FW27" s="368">
        <f t="shared" si="53"/>
        <v>0</v>
      </c>
      <c r="FX27" s="368">
        <f t="shared" si="54"/>
        <v>0</v>
      </c>
      <c r="FY27" s="368">
        <f t="shared" si="55"/>
        <v>0</v>
      </c>
      <c r="FZ27" s="368">
        <f t="shared" si="56"/>
        <v>0</v>
      </c>
      <c r="GA27" s="368">
        <f t="shared" si="128"/>
        <v>0</v>
      </c>
      <c r="GB27" s="757">
        <f t="shared" si="58"/>
        <v>0</v>
      </c>
      <c r="GC27" s="15"/>
      <c r="GD27" s="605"/>
      <c r="GE27" s="15"/>
      <c r="GF27" s="744">
        <f t="shared" si="89"/>
        <v>24</v>
      </c>
      <c r="GG27" s="745">
        <f t="shared" si="59"/>
        <v>24</v>
      </c>
      <c r="GH27" s="475" t="s">
        <v>389</v>
      </c>
      <c r="GI27" s="466">
        <f t="shared" si="60"/>
        <v>0</v>
      </c>
      <c r="GJ27" s="466">
        <f t="shared" si="61"/>
        <v>0</v>
      </c>
      <c r="GK27" s="466">
        <f t="shared" si="62"/>
        <v>0</v>
      </c>
      <c r="GL27" s="466">
        <f t="shared" si="63"/>
        <v>0</v>
      </c>
      <c r="GM27" s="466">
        <f t="shared" si="64"/>
        <v>0</v>
      </c>
      <c r="GN27" s="466">
        <f t="shared" si="65"/>
        <v>0</v>
      </c>
      <c r="GO27" s="466">
        <f t="shared" si="66"/>
        <v>0</v>
      </c>
      <c r="GP27" s="466">
        <f t="shared" si="67"/>
        <v>0</v>
      </c>
      <c r="GQ27" s="846">
        <f t="shared" si="90"/>
        <v>0</v>
      </c>
      <c r="GR27" s="616"/>
      <c r="GS27" s="605"/>
      <c r="GT27" s="15"/>
      <c r="GU27" s="366">
        <f t="shared" si="91"/>
        <v>24</v>
      </c>
      <c r="GV27" s="745">
        <f t="shared" si="68"/>
        <v>24</v>
      </c>
      <c r="GW27" s="475" t="s">
        <v>389</v>
      </c>
      <c r="GX27" s="464" t="s">
        <v>360</v>
      </c>
      <c r="GY27" s="481">
        <f t="shared" si="69"/>
        <v>0</v>
      </c>
      <c r="GZ27" s="743">
        <f t="shared" si="70"/>
        <v>0</v>
      </c>
      <c r="HA27" s="466">
        <f t="shared" si="92"/>
        <v>0</v>
      </c>
      <c r="HB27" s="368">
        <f t="shared" si="71"/>
        <v>0</v>
      </c>
      <c r="HC27" s="693">
        <f t="shared" si="72"/>
        <v>0</v>
      </c>
      <c r="HD27" s="657"/>
      <c r="HE27" s="605"/>
      <c r="HF27" s="15"/>
      <c r="HG27" s="657"/>
      <c r="HH27" s="657"/>
      <c r="HI27" s="657"/>
      <c r="HJ27" s="657"/>
      <c r="HK27" s="657"/>
      <c r="HL27" s="657"/>
      <c r="HM27" s="657"/>
      <c r="HN27" s="605"/>
      <c r="HO27" s="15"/>
      <c r="HP27" s="593">
        <f t="shared" si="122"/>
        <v>24</v>
      </c>
      <c r="HQ27" s="694">
        <f t="shared" si="73"/>
        <v>24</v>
      </c>
      <c r="HR27" s="15" t="s">
        <v>389</v>
      </c>
      <c r="HS27" s="846">
        <f t="shared" si="93"/>
        <v>0</v>
      </c>
      <c r="HT27" s="695">
        <f t="shared" si="94"/>
        <v>0</v>
      </c>
      <c r="HU27" s="695">
        <v>8.2598190000000002</v>
      </c>
      <c r="HV27" s="672">
        <f t="shared" si="95"/>
        <v>-1</v>
      </c>
      <c r="HW27" s="695">
        <f t="shared" si="96"/>
        <v>-8.2598190000000002</v>
      </c>
      <c r="HX27" s="673">
        <v>10</v>
      </c>
      <c r="HY27" s="15"/>
      <c r="HZ27" s="60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605"/>
      <c r="IN27" s="15"/>
      <c r="IO27" s="744">
        <v>24</v>
      </c>
      <c r="IP27" s="758">
        <v>24</v>
      </c>
      <c r="IQ27" s="475" t="s">
        <v>389</v>
      </c>
      <c r="IR27" s="759">
        <f t="shared" si="97"/>
        <v>0</v>
      </c>
      <c r="IS27" s="760">
        <f t="shared" si="97"/>
        <v>0</v>
      </c>
      <c r="IT27" s="761">
        <f t="shared" si="97"/>
        <v>0</v>
      </c>
      <c r="IU27" s="743">
        <v>0</v>
      </c>
      <c r="IV27" s="743">
        <f t="shared" si="99"/>
        <v>0</v>
      </c>
      <c r="IW27" s="759">
        <f t="shared" si="100"/>
        <v>0</v>
      </c>
      <c r="IX27" s="759">
        <f t="shared" si="101"/>
        <v>0</v>
      </c>
      <c r="IY27" s="762">
        <f>IT27</f>
        <v>0</v>
      </c>
      <c r="IZ27" s="763">
        <f>IY27</f>
        <v>0</v>
      </c>
      <c r="JA27" s="759">
        <f t="shared" si="104"/>
        <v>0</v>
      </c>
      <c r="JB27" s="764">
        <f t="shared" si="105"/>
        <v>0</v>
      </c>
      <c r="JC27" s="15"/>
      <c r="JD27" s="605"/>
      <c r="JE27" s="15"/>
      <c r="JF27" s="593">
        <f t="shared" si="123"/>
        <v>24</v>
      </c>
      <c r="JG27" s="694">
        <f t="shared" si="74"/>
        <v>24</v>
      </c>
      <c r="JH27" s="15" t="s">
        <v>389</v>
      </c>
      <c r="JI27" s="846">
        <f t="shared" si="106"/>
        <v>0</v>
      </c>
      <c r="JJ27" s="695">
        <f t="shared" si="107"/>
        <v>0</v>
      </c>
      <c r="JK27" s="695">
        <v>8.26</v>
      </c>
      <c r="JL27" s="672">
        <f t="shared" si="125"/>
        <v>-1</v>
      </c>
      <c r="JM27" s="695">
        <f t="shared" si="109"/>
        <v>-8.26</v>
      </c>
      <c r="JN27" s="673">
        <v>10</v>
      </c>
      <c r="JO27" s="15"/>
      <c r="JP27" s="15"/>
      <c r="JQ27" s="605"/>
      <c r="JR27" s="15"/>
      <c r="JS27" s="846">
        <v>0</v>
      </c>
      <c r="JT27" s="695">
        <v>0</v>
      </c>
      <c r="JU27" s="850">
        <f t="shared" si="110"/>
        <v>0</v>
      </c>
      <c r="JV27" s="851">
        <f t="shared" si="111"/>
        <v>0</v>
      </c>
    </row>
    <row r="28" spans="1:282" ht="17.25" thickBot="1" x14ac:dyDescent="0.35">
      <c r="A28" s="15"/>
      <c r="B28" s="15"/>
      <c r="C28" s="15"/>
      <c r="D28" s="15"/>
      <c r="E28" s="15"/>
      <c r="F28" s="10"/>
      <c r="G28" s="765"/>
      <c r="H28" s="10"/>
      <c r="I28" s="766">
        <v>25</v>
      </c>
      <c r="J28" s="767"/>
      <c r="K28" s="720" t="s">
        <v>70</v>
      </c>
      <c r="L28" s="768">
        <f>SUM(L4:L27)</f>
        <v>2148854870.3884373</v>
      </c>
      <c r="M28" s="707">
        <f>SUM(M4:M27)</f>
        <v>1.0000000000000002</v>
      </c>
      <c r="N28" s="768">
        <f>SUM(N4:N27)</f>
        <v>18725.391857452727</v>
      </c>
      <c r="O28" s="768">
        <f>SUM(O4:O27)</f>
        <v>1653581.9562187425</v>
      </c>
      <c r="P28" s="707">
        <f>SUM(P4:P27)</f>
        <v>1.0000000000000002</v>
      </c>
      <c r="Q28" s="720"/>
      <c r="R28" s="10"/>
      <c r="S28" s="765"/>
      <c r="T28" s="10"/>
      <c r="U28" s="766">
        <f>+U27+1</f>
        <v>25</v>
      </c>
      <c r="V28" s="769"/>
      <c r="W28" s="770" t="s">
        <v>70</v>
      </c>
      <c r="X28" s="708">
        <f>SUM(X4:X27)</f>
        <v>105441502.47626753</v>
      </c>
      <c r="Y28" s="707">
        <f>SUM(Y4:Y27)</f>
        <v>1.0000000000000004</v>
      </c>
      <c r="Z28" s="10"/>
      <c r="AA28" s="765"/>
      <c r="AB28" s="10"/>
      <c r="AC28" s="15"/>
      <c r="AD28" s="15"/>
      <c r="AE28" s="15"/>
      <c r="AF28" s="15"/>
      <c r="AG28" s="10"/>
      <c r="AH28" s="765"/>
      <c r="AI28" s="10"/>
      <c r="AJ28" s="10"/>
      <c r="AK28" s="10"/>
      <c r="AL28" s="10"/>
      <c r="AM28" s="15"/>
      <c r="AN28" s="605"/>
      <c r="AO28" s="15"/>
      <c r="AP28" s="766">
        <f>+AP27+1</f>
        <v>25</v>
      </c>
      <c r="AQ28" s="771"/>
      <c r="AR28" s="772" t="s">
        <v>70</v>
      </c>
      <c r="AS28" s="773">
        <f>AL7</f>
        <v>3.1251108280866382</v>
      </c>
      <c r="AT28" s="768">
        <f>SUM(AT4:AT27)</f>
        <v>2148854870.3884373</v>
      </c>
      <c r="AU28" s="768">
        <f>SUM(AU4:AU27)</f>
        <v>1865391.5620660039</v>
      </c>
      <c r="AV28" s="768">
        <f>SUM(AV4:AV27)</f>
        <v>2000616.6825380069</v>
      </c>
      <c r="AW28" s="774">
        <f>SUMPRODUCT(AW4:AW27,AT4:AT27)/AT28</f>
        <v>25.342950436158233</v>
      </c>
      <c r="AX28" s="775">
        <f>SUM(AX4:AX27)</f>
        <v>50701529.427312009</v>
      </c>
      <c r="AY28" s="776">
        <f t="shared" si="80"/>
        <v>1</v>
      </c>
      <c r="AZ28" s="777">
        <f>AX28*100/$L$28</f>
        <v>2.3594673668281265</v>
      </c>
      <c r="BA28" s="10"/>
      <c r="BB28" s="765"/>
      <c r="BC28" s="10"/>
      <c r="BD28" s="616"/>
      <c r="BE28" s="616"/>
      <c r="BF28" s="616"/>
      <c r="BG28" s="616"/>
      <c r="BH28" s="10"/>
      <c r="BI28" s="765"/>
      <c r="BJ28" s="10"/>
      <c r="BK28" s="716">
        <f>+BK27+1</f>
        <v>25</v>
      </c>
      <c r="BL28" s="778"/>
      <c r="BM28" s="717" t="s">
        <v>70</v>
      </c>
      <c r="BN28" s="779">
        <f>SUM(BN4:BN27)</f>
        <v>1</v>
      </c>
      <c r="BO28" s="718">
        <f>BG4</f>
        <v>11674541.770339459</v>
      </c>
      <c r="BP28" s="780">
        <f>SUM(BP4:BP27)</f>
        <v>1.0000000000000002</v>
      </c>
      <c r="BQ28" s="718">
        <f>BG5</f>
        <v>11674541.770339459</v>
      </c>
      <c r="BR28" s="781">
        <f>C6</f>
        <v>23349083.540678918</v>
      </c>
      <c r="BS28" s="782">
        <f>BR28*100/$L$28</f>
        <v>1.086582619535317</v>
      </c>
      <c r="BT28" s="10"/>
      <c r="BU28" s="765"/>
      <c r="BV28" s="10"/>
      <c r="BW28" s="191"/>
      <c r="BX28" s="191"/>
      <c r="BY28" s="191"/>
      <c r="BZ28" s="191"/>
      <c r="CA28" s="191"/>
      <c r="CB28" s="191"/>
      <c r="CC28" s="191"/>
      <c r="CD28" s="191"/>
      <c r="CE28" s="10"/>
      <c r="CF28" s="765"/>
      <c r="CG28" s="15"/>
      <c r="CH28" s="716">
        <f>+CH27+1</f>
        <v>25</v>
      </c>
      <c r="CI28" s="769"/>
      <c r="CJ28" s="720" t="s">
        <v>70</v>
      </c>
      <c r="CK28" s="783">
        <f>SUM(CK4:CK27)</f>
        <v>1.0000000000000002</v>
      </c>
      <c r="CL28" s="718">
        <f>CC9</f>
        <v>5337158.1364165405</v>
      </c>
      <c r="CM28" s="783">
        <f>SUM(CM4:CM27)</f>
        <v>1.0000000000000002</v>
      </c>
      <c r="CN28" s="718">
        <f>CD9</f>
        <v>17139211.170087866</v>
      </c>
      <c r="CO28" s="718">
        <f>SUM(CO4:CO27)</f>
        <v>22476369.306504406</v>
      </c>
      <c r="CP28" s="783">
        <f>SUM(CP4:CP27)</f>
        <v>0.99999999999999989</v>
      </c>
      <c r="CQ28" s="782">
        <f>CO28*100/$L$28</f>
        <v>1.0459696285790334</v>
      </c>
      <c r="CR28" s="15"/>
      <c r="CS28" s="765"/>
      <c r="CT28" s="10"/>
      <c r="CU28" s="15"/>
      <c r="CV28" s="15"/>
      <c r="CW28" s="15"/>
      <c r="CX28" s="15"/>
      <c r="CY28" s="15"/>
      <c r="CZ28" s="15"/>
      <c r="DA28" s="15"/>
      <c r="DB28" s="15"/>
      <c r="DC28" s="15"/>
      <c r="DD28" s="10"/>
      <c r="DE28" s="765"/>
      <c r="DF28" s="616"/>
      <c r="DG28" s="766">
        <f>DG27+1</f>
        <v>25</v>
      </c>
      <c r="DH28" s="771"/>
      <c r="DI28" s="772" t="s">
        <v>70</v>
      </c>
      <c r="DJ28" s="783">
        <f>SUM(DJ4:DJ27)</f>
        <v>0.99999999999999989</v>
      </c>
      <c r="DK28" s="718">
        <f>CZ7</f>
        <v>57764.753845531115</v>
      </c>
      <c r="DL28" s="783">
        <f>SUM(DL4:DL27)</f>
        <v>1.0000000000000002</v>
      </c>
      <c r="DM28" s="718">
        <f>DA7</f>
        <v>1984532.3750311462</v>
      </c>
      <c r="DN28" s="783">
        <f>SUM(DN4:DN27)</f>
        <v>1.0000000000000002</v>
      </c>
      <c r="DO28" s="718">
        <f>DB7</f>
        <v>3281847.0165050835</v>
      </c>
      <c r="DP28" s="718">
        <f>SUM(DP4:DP27)</f>
        <v>5324144.1453817599</v>
      </c>
      <c r="DQ28" s="783">
        <f>SUM(DQ4:DQ27)</f>
        <v>1</v>
      </c>
      <c r="DR28" s="782">
        <f>DP28*100/$L$28</f>
        <v>0.24776657645657299</v>
      </c>
      <c r="DS28" s="616"/>
      <c r="DT28" s="765"/>
      <c r="DU28" s="616"/>
      <c r="DV28" s="766">
        <f>DV27+1</f>
        <v>25</v>
      </c>
      <c r="DW28" s="771"/>
      <c r="DX28" s="772" t="s">
        <v>70</v>
      </c>
      <c r="DY28" s="783">
        <f>SUM(DY4:DY27)</f>
        <v>1.0000000000000002</v>
      </c>
      <c r="DZ28" s="718">
        <f>C9</f>
        <v>3590376.0563904252</v>
      </c>
      <c r="EA28" s="782">
        <f>DZ28*100/$L$28</f>
        <v>0.16708322678587462</v>
      </c>
      <c r="EB28" s="616"/>
      <c r="EC28" s="765"/>
      <c r="ED28" s="10"/>
      <c r="EE28" s="15"/>
      <c r="EF28" s="15"/>
      <c r="EG28" s="15"/>
      <c r="EH28" s="15"/>
      <c r="EI28" s="15"/>
      <c r="EJ28" s="10"/>
      <c r="EK28" s="765"/>
      <c r="EL28" s="10"/>
      <c r="EM28" s="766">
        <f>+EM27+1</f>
        <v>25</v>
      </c>
      <c r="EN28" s="771"/>
      <c r="EO28" s="772" t="s">
        <v>70</v>
      </c>
      <c r="EP28" s="783">
        <f>SUM(EP4:EP27)</f>
        <v>1.0000000000000004</v>
      </c>
      <c r="EQ28" s="718">
        <f>EI4</f>
        <v>7095417.6172227394</v>
      </c>
      <c r="ER28" s="783">
        <f>SUM(ER4:ER27)</f>
        <v>0.99999999999999989</v>
      </c>
      <c r="ES28" s="718">
        <f>EI5</f>
        <v>1169784.4609367216</v>
      </c>
      <c r="ET28" s="783">
        <f>SUM(ET4:ET27)</f>
        <v>1.0000000000000002</v>
      </c>
      <c r="EU28" s="718">
        <f>EI6</f>
        <v>2974085.4366490799</v>
      </c>
      <c r="EV28" s="718">
        <f>SUM(EV4:EV27)</f>
        <v>11239287.514808545</v>
      </c>
      <c r="EW28" s="783">
        <f>SUM(EW4:EW27)</f>
        <v>0.99999999999999989</v>
      </c>
      <c r="EX28" s="782">
        <f>EV28*100/$L$28</f>
        <v>0.52303613751155176</v>
      </c>
      <c r="EY28" s="10"/>
      <c r="EZ28" s="765"/>
      <c r="FA28" s="10"/>
      <c r="FB28" s="15"/>
      <c r="FC28" s="15"/>
      <c r="FD28" s="15"/>
      <c r="FE28" s="10"/>
      <c r="FF28" s="765"/>
      <c r="FG28" s="616"/>
      <c r="FH28" s="766">
        <f>+FH27+1</f>
        <v>25</v>
      </c>
      <c r="FI28" s="706"/>
      <c r="FJ28" s="706" t="s">
        <v>70</v>
      </c>
      <c r="FK28" s="783">
        <f t="shared" si="47"/>
        <v>1.0000000000000004</v>
      </c>
      <c r="FL28" s="718">
        <f>FD6</f>
        <v>19831535.306754559</v>
      </c>
      <c r="FM28" s="782">
        <f>FL28*100/$L$28</f>
        <v>0.92288853845070129</v>
      </c>
      <c r="FN28" s="10"/>
      <c r="FO28" s="605"/>
      <c r="FP28" s="15"/>
      <c r="FQ28" s="716">
        <v>25</v>
      </c>
      <c r="FR28" s="769"/>
      <c r="FS28" s="717" t="s">
        <v>70</v>
      </c>
      <c r="FT28" s="718">
        <f t="shared" ref="FT28:FZ28" si="129">SUM(FT4:FT27)</f>
        <v>50701529.427312009</v>
      </c>
      <c r="FU28" s="718">
        <f t="shared" si="129"/>
        <v>23349083.540678922</v>
      </c>
      <c r="FV28" s="718">
        <f t="shared" si="129"/>
        <v>22476369.306504406</v>
      </c>
      <c r="FW28" s="718">
        <f t="shared" si="129"/>
        <v>5324144.1453817599</v>
      </c>
      <c r="FX28" s="718">
        <f t="shared" si="129"/>
        <v>3590376.0563904243</v>
      </c>
      <c r="FY28" s="718">
        <f t="shared" si="129"/>
        <v>11239287.514808545</v>
      </c>
      <c r="FZ28" s="718">
        <f t="shared" si="129"/>
        <v>19831535.306754563</v>
      </c>
      <c r="GA28" s="718">
        <f>SUM(FT28:FZ28)</f>
        <v>136512325.29783064</v>
      </c>
      <c r="GB28" s="784">
        <v>6.3051918333155115</v>
      </c>
      <c r="GC28" s="10"/>
      <c r="GD28" s="605"/>
      <c r="GE28" s="15"/>
      <c r="GF28" s="766">
        <v>25</v>
      </c>
      <c r="GG28" s="785"/>
      <c r="GH28" s="720" t="s">
        <v>70</v>
      </c>
      <c r="GI28" s="782">
        <f t="shared" ref="GI28:GP28" si="130">FT28*100/$GQ$28</f>
        <v>2.3594673668281265</v>
      </c>
      <c r="GJ28" s="782">
        <f t="shared" si="130"/>
        <v>1.086582619535317</v>
      </c>
      <c r="GK28" s="782">
        <f t="shared" si="130"/>
        <v>1.0459696285790334</v>
      </c>
      <c r="GL28" s="782">
        <f t="shared" si="130"/>
        <v>0.24776657645657299</v>
      </c>
      <c r="GM28" s="782">
        <f t="shared" si="130"/>
        <v>0.16708322678587459</v>
      </c>
      <c r="GN28" s="782">
        <f t="shared" si="130"/>
        <v>0.52303613751155176</v>
      </c>
      <c r="GO28" s="782">
        <f t="shared" si="130"/>
        <v>0.9228885384507014</v>
      </c>
      <c r="GP28" s="784">
        <f t="shared" si="130"/>
        <v>6.3527940941471783</v>
      </c>
      <c r="GQ28" s="768">
        <f>SUM(GQ4:GQ27)</f>
        <v>2148854870.3884373</v>
      </c>
      <c r="GR28" s="786"/>
      <c r="GS28" s="605"/>
      <c r="GT28" s="15"/>
      <c r="GU28" s="716">
        <v>25</v>
      </c>
      <c r="GV28" s="769"/>
      <c r="GW28" s="717" t="s">
        <v>70</v>
      </c>
      <c r="GX28" s="767"/>
      <c r="GY28" s="718">
        <f>SUM(GY4:GY27)</f>
        <v>136512325.29783064</v>
      </c>
      <c r="GZ28" s="787">
        <f>SUM(GZ4:GZ27)</f>
        <v>2148854870.3884373</v>
      </c>
      <c r="HA28" s="782">
        <f t="shared" ref="HA28" si="131">IF(GZ28&lt;&gt;0,GY28/GZ28*100,0)</f>
        <v>6.3527940941471783</v>
      </c>
      <c r="HB28" s="718">
        <f>SUM(HB4:HB27)</f>
        <v>136512327.9189364</v>
      </c>
      <c r="HC28" s="774">
        <f>SUM(HC4:HC27)</f>
        <v>2.6211057570126286</v>
      </c>
      <c r="HD28" s="788"/>
      <c r="HE28" s="605"/>
      <c r="HF28" s="15"/>
      <c r="HG28" s="788"/>
      <c r="HH28" s="788"/>
      <c r="HI28" s="788"/>
      <c r="HJ28" s="788"/>
      <c r="HK28" s="788"/>
      <c r="HL28" s="788"/>
      <c r="HM28" s="788"/>
      <c r="HN28" s="605"/>
      <c r="HO28" s="15"/>
      <c r="HP28" s="766">
        <v>25</v>
      </c>
      <c r="HQ28" s="789" t="s">
        <v>70</v>
      </c>
      <c r="HR28" s="720"/>
      <c r="HS28" s="790">
        <f>SUM(HS4:HS27)</f>
        <v>2148854870.3884373</v>
      </c>
      <c r="HT28" s="791">
        <f>HA28</f>
        <v>6.3527940941471783</v>
      </c>
      <c r="HU28" s="791">
        <f>SUMPRODUCT(HS4:HS27,HU4:HU27)/HS28</f>
        <v>4.876498598746223</v>
      </c>
      <c r="HV28" s="792">
        <f>IF(HU28&lt;&gt;0,HT28/HU28-1,"")</f>
        <v>0.30273678244889068</v>
      </c>
      <c r="HW28" s="791">
        <f t="shared" si="96"/>
        <v>1.4762954954009553</v>
      </c>
      <c r="HX28" s="793"/>
      <c r="HY28" s="10"/>
      <c r="HZ28" s="765"/>
      <c r="IA28" s="10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0"/>
      <c r="IM28" s="765"/>
      <c r="IN28" s="10"/>
      <c r="IO28" s="794">
        <v>25</v>
      </c>
      <c r="IP28" s="789" t="s">
        <v>70</v>
      </c>
      <c r="IQ28" s="720"/>
      <c r="IR28" s="795">
        <f>SUM(IR4:IR27)</f>
        <v>136512325.29783064</v>
      </c>
      <c r="IS28" s="790">
        <f>SUM(IS4:IS27)</f>
        <v>2148854870.3884373</v>
      </c>
      <c r="IT28" s="796">
        <f>SUMPRODUCT(IS4:IS27,IT4:IT27)/SUM(IS4:IS27)</f>
        <v>6.3527942161240407</v>
      </c>
      <c r="IU28" s="790">
        <f>SUM(IU4:IU27)</f>
        <v>321518206.00000006</v>
      </c>
      <c r="IV28" s="790">
        <f>SUM(IV4:IV27)</f>
        <v>1827336664.3884375</v>
      </c>
      <c r="IW28" s="795">
        <f>SUM(IW4:IW27)</f>
        <v>4822773.0900000017</v>
      </c>
      <c r="IX28" s="795">
        <f>SUM(IX4:IX27)</f>
        <v>131689552.20783062</v>
      </c>
      <c r="IY28" s="784">
        <f>IX28/IS28*100</f>
        <v>6.1283595287207921</v>
      </c>
      <c r="IZ28" s="784">
        <f>SUMPRODUCT(IU4:IU27,IZ4:IZ27)/SUM(IU4:IU27)</f>
        <v>7.5884363030344204</v>
      </c>
      <c r="JA28" s="795">
        <f>SUM(JA4:JA27)</f>
        <v>136512325.22332045</v>
      </c>
      <c r="JB28" s="784"/>
      <c r="JC28" s="15"/>
      <c r="JD28" s="605"/>
      <c r="JE28" s="15"/>
      <c r="JF28" s="766">
        <v>25</v>
      </c>
      <c r="JG28" s="789" t="s">
        <v>70</v>
      </c>
      <c r="JH28" s="720"/>
      <c r="JI28" s="790">
        <f>SUM(JI4:JI27)</f>
        <v>2148854870.3884373</v>
      </c>
      <c r="JJ28" s="791">
        <f>IY28</f>
        <v>6.1283595287207921</v>
      </c>
      <c r="JK28" s="791">
        <f>SUMPRODUCT(JI4:JI27,JK4:JK27)/JI28</f>
        <v>4.6462974218687449</v>
      </c>
      <c r="JL28" s="792">
        <f>IF(JK28&lt;&gt;0,JJ28/JK28-1,"")</f>
        <v>0.31897702025626251</v>
      </c>
      <c r="JM28" s="791">
        <f t="shared" si="109"/>
        <v>1.4820621068520472</v>
      </c>
      <c r="JN28" s="793"/>
      <c r="JO28" s="15"/>
      <c r="JP28" s="15"/>
      <c r="JQ28" s="605"/>
      <c r="JR28" s="10"/>
      <c r="JS28" s="790">
        <v>2130076310</v>
      </c>
      <c r="JT28" s="791">
        <v>6.1534665007718843</v>
      </c>
      <c r="JU28" s="850">
        <f t="shared" ref="JU28" si="132">JS28-JI28</f>
        <v>-18778560.388437271</v>
      </c>
      <c r="JV28" s="851">
        <f t="shared" ref="JV28" si="133">JT28-JJ28</f>
        <v>2.5106972051092136E-2</v>
      </c>
    </row>
    <row r="29" spans="1:282" x14ac:dyDescent="0.3">
      <c r="A29" s="15"/>
      <c r="B29" s="15"/>
      <c r="C29" s="15"/>
      <c r="D29" s="15"/>
      <c r="E29" s="15"/>
      <c r="F29" s="616"/>
      <c r="G29" s="797"/>
      <c r="H29" s="616"/>
      <c r="I29" s="15"/>
      <c r="J29" s="15"/>
      <c r="K29" s="15"/>
      <c r="L29" s="262"/>
      <c r="M29" s="15"/>
      <c r="N29" s="262"/>
      <c r="O29" s="262"/>
      <c r="P29" s="15"/>
      <c r="Q29" s="15"/>
      <c r="R29" s="616"/>
      <c r="S29" s="797"/>
      <c r="T29" s="616"/>
      <c r="U29" s="616"/>
      <c r="V29" s="616"/>
      <c r="W29" s="616"/>
      <c r="X29" s="689"/>
      <c r="Y29" s="689"/>
      <c r="Z29" s="616"/>
      <c r="AA29" s="797"/>
      <c r="AB29" s="616"/>
      <c r="AC29" s="15"/>
      <c r="AD29" s="15"/>
      <c r="AE29" s="15"/>
      <c r="AF29" s="15"/>
      <c r="AG29" s="616"/>
      <c r="AH29" s="797"/>
      <c r="AI29" s="616"/>
      <c r="AJ29" s="616"/>
      <c r="AK29" s="616"/>
      <c r="AL29" s="616"/>
      <c r="AM29" s="15"/>
      <c r="AN29" s="605"/>
      <c r="AO29" s="15"/>
      <c r="AP29" s="798"/>
      <c r="AQ29" s="798"/>
      <c r="AR29" s="616"/>
      <c r="AS29" s="616"/>
      <c r="AT29" s="616"/>
      <c r="AU29" s="616"/>
      <c r="AV29" s="799"/>
      <c r="AW29" s="616"/>
      <c r="AX29" s="616"/>
      <c r="AY29" s="616"/>
      <c r="AZ29" s="616"/>
      <c r="BA29" s="616"/>
      <c r="BB29" s="797"/>
      <c r="BC29" s="616"/>
      <c r="BD29" s="616"/>
      <c r="BE29" s="616"/>
      <c r="BF29" s="616"/>
      <c r="BG29" s="616"/>
      <c r="BH29" s="616"/>
      <c r="BI29" s="797"/>
      <c r="BJ29" s="616"/>
      <c r="BK29" s="15"/>
      <c r="BL29" s="15"/>
      <c r="BM29" s="15"/>
      <c r="BN29" s="15"/>
      <c r="BO29" s="15"/>
      <c r="BP29" s="15"/>
      <c r="BQ29" s="15"/>
      <c r="BR29" s="15"/>
      <c r="BS29" s="15"/>
      <c r="BT29" s="616"/>
      <c r="BU29" s="797"/>
      <c r="BV29" s="603"/>
      <c r="BW29" s="191"/>
      <c r="BX29" s="191"/>
      <c r="BY29" s="191"/>
      <c r="BZ29" s="191"/>
      <c r="CA29" s="191"/>
      <c r="CB29" s="191"/>
      <c r="CC29" s="191"/>
      <c r="CD29" s="191"/>
      <c r="CE29" s="616"/>
      <c r="CF29" s="797"/>
      <c r="CG29" s="10"/>
      <c r="CH29" s="15"/>
      <c r="CI29" s="74"/>
      <c r="CJ29" s="15"/>
      <c r="CK29" s="15"/>
      <c r="CL29" s="23"/>
      <c r="CM29" s="15"/>
      <c r="CN29" s="23"/>
      <c r="CO29" s="23"/>
      <c r="CP29" s="15"/>
      <c r="CQ29" s="15"/>
      <c r="CR29" s="10"/>
      <c r="CS29" s="797"/>
      <c r="CT29" s="616"/>
      <c r="CU29" s="15"/>
      <c r="CV29" s="15"/>
      <c r="CW29" s="15"/>
      <c r="CX29" s="15"/>
      <c r="CY29" s="15"/>
      <c r="CZ29" s="15"/>
      <c r="DA29" s="15"/>
      <c r="DB29" s="15"/>
      <c r="DC29" s="15"/>
      <c r="DD29" s="603"/>
      <c r="DE29" s="797"/>
      <c r="DF29" s="616"/>
      <c r="DG29" s="616"/>
      <c r="DH29" s="616"/>
      <c r="DI29" s="616"/>
      <c r="DJ29" s="616"/>
      <c r="DK29" s="616"/>
      <c r="DL29" s="616"/>
      <c r="DM29" s="616"/>
      <c r="DN29" s="616"/>
      <c r="DO29" s="616"/>
      <c r="DP29" s="616"/>
      <c r="DQ29" s="616"/>
      <c r="DR29" s="616"/>
      <c r="DS29" s="616"/>
      <c r="DT29" s="797"/>
      <c r="DU29" s="616"/>
      <c r="DV29" s="616"/>
      <c r="DW29" s="616"/>
      <c r="DX29" s="616"/>
      <c r="DY29" s="616"/>
      <c r="DZ29" s="616"/>
      <c r="EA29" s="616"/>
      <c r="EB29" s="616"/>
      <c r="EC29" s="797"/>
      <c r="ED29" s="616"/>
      <c r="EE29" s="15"/>
      <c r="EF29" s="15"/>
      <c r="EG29" s="15"/>
      <c r="EH29" s="15"/>
      <c r="EI29" s="15"/>
      <c r="EJ29" s="616"/>
      <c r="EK29" s="797"/>
      <c r="EL29" s="616"/>
      <c r="EM29" s="616"/>
      <c r="EN29" s="616"/>
      <c r="EO29" s="616"/>
      <c r="EP29" s="616"/>
      <c r="EQ29" s="616"/>
      <c r="ER29" s="616"/>
      <c r="ES29" s="616"/>
      <c r="ET29" s="616"/>
      <c r="EU29" s="800"/>
      <c r="EV29" s="616"/>
      <c r="EW29" s="616"/>
      <c r="EX29" s="616"/>
      <c r="EY29" s="616"/>
      <c r="EZ29" s="797"/>
      <c r="FA29" s="616"/>
      <c r="FB29" s="15"/>
      <c r="FC29" s="15"/>
      <c r="FD29" s="15"/>
      <c r="FE29" s="616"/>
      <c r="FF29" s="797"/>
      <c r="FG29" s="616"/>
      <c r="FH29" s="616"/>
      <c r="FI29" s="616"/>
      <c r="FJ29" s="616"/>
      <c r="FK29" s="616"/>
      <c r="FL29" s="616"/>
      <c r="FM29" s="616"/>
      <c r="FN29" s="616"/>
      <c r="FO29" s="60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605"/>
      <c r="GE29" s="15"/>
      <c r="GF29" s="616"/>
      <c r="GG29" s="616"/>
      <c r="GH29" s="616"/>
      <c r="GI29" s="616"/>
      <c r="GJ29" s="616"/>
      <c r="GK29" s="616"/>
      <c r="GL29" s="616"/>
      <c r="GM29" s="616"/>
      <c r="GN29" s="616"/>
      <c r="GO29" s="616"/>
      <c r="GP29" s="616"/>
      <c r="GQ29" s="616"/>
      <c r="GR29" s="616"/>
      <c r="GS29" s="60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215"/>
      <c r="HE29" s="605"/>
      <c r="HF29" s="15"/>
      <c r="HG29" s="657"/>
      <c r="HH29" s="657"/>
      <c r="HI29" s="657"/>
      <c r="HJ29" s="657"/>
      <c r="HK29" s="657"/>
      <c r="HL29" s="215"/>
      <c r="HM29" s="215"/>
      <c r="HN29" s="60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616"/>
      <c r="HZ29" s="797"/>
      <c r="IA29" s="616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605"/>
      <c r="IN29" s="15"/>
      <c r="IO29" s="616"/>
      <c r="IP29" s="616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60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605"/>
      <c r="JR29" s="15"/>
    </row>
    <row r="30" spans="1:282" x14ac:dyDescent="0.3">
      <c r="A30" s="15"/>
      <c r="B30" s="15"/>
      <c r="C30" s="15"/>
      <c r="D30" s="15"/>
      <c r="E30" s="15"/>
      <c r="F30" s="616"/>
      <c r="G30" s="797"/>
      <c r="H30" s="616"/>
      <c r="I30" s="15"/>
      <c r="J30" s="15"/>
      <c r="K30" s="15"/>
      <c r="L30" s="15"/>
      <c r="M30" s="15"/>
      <c r="N30" s="15"/>
      <c r="O30" s="15"/>
      <c r="P30" s="15"/>
      <c r="Q30" s="15"/>
      <c r="R30" s="616"/>
      <c r="S30" s="797"/>
      <c r="T30" s="616"/>
      <c r="U30" s="616"/>
      <c r="V30" s="825"/>
      <c r="W30" s="807" t="s">
        <v>394</v>
      </c>
      <c r="X30" s="807">
        <v>2</v>
      </c>
      <c r="Y30" s="807">
        <f>X30+1</f>
        <v>3</v>
      </c>
      <c r="Z30" s="616"/>
      <c r="AA30" s="797"/>
      <c r="AB30" s="616"/>
      <c r="AC30" s="15"/>
      <c r="AD30" s="15"/>
      <c r="AE30" s="15"/>
      <c r="AF30" s="15"/>
      <c r="AG30" s="616"/>
      <c r="AH30" s="797"/>
      <c r="AI30" s="616"/>
      <c r="AJ30" s="616"/>
      <c r="AK30" s="616"/>
      <c r="AL30" s="616"/>
      <c r="AM30" s="15"/>
      <c r="AN30" s="605"/>
      <c r="AO30" s="15"/>
      <c r="AP30" s="616"/>
      <c r="AQ30" s="801" t="s">
        <v>390</v>
      </c>
      <c r="AR30" s="801"/>
      <c r="AS30" s="801">
        <v>3</v>
      </c>
      <c r="AT30" s="801">
        <v>3</v>
      </c>
      <c r="AU30" s="801"/>
      <c r="AV30" s="801"/>
      <c r="AW30" s="801"/>
      <c r="AX30" s="801"/>
      <c r="AY30" s="801"/>
      <c r="AZ30" s="801">
        <v>4</v>
      </c>
      <c r="BA30" s="616"/>
      <c r="BB30" s="797"/>
      <c r="BC30" s="616"/>
      <c r="BD30" s="616"/>
      <c r="BE30" s="616"/>
      <c r="BF30" s="616"/>
      <c r="BG30" s="616"/>
      <c r="BH30" s="616"/>
      <c r="BI30" s="797"/>
      <c r="BJ30" s="616"/>
      <c r="BK30" s="15"/>
      <c r="BL30" s="15"/>
      <c r="BM30" s="487"/>
      <c r="BN30" s="487"/>
      <c r="BO30" s="487"/>
      <c r="BP30" s="487"/>
      <c r="BQ30" s="487"/>
      <c r="BR30" s="487"/>
      <c r="BS30" s="487"/>
      <c r="BT30" s="616"/>
      <c r="BU30" s="797"/>
      <c r="BV30" s="603"/>
      <c r="BW30" s="191"/>
      <c r="BX30" s="191"/>
      <c r="BY30" s="191"/>
      <c r="BZ30" s="191"/>
      <c r="CA30" s="191"/>
      <c r="CB30" s="191"/>
      <c r="CC30" s="191"/>
      <c r="CD30" s="191"/>
      <c r="CE30" s="616"/>
      <c r="CF30" s="797"/>
      <c r="CG30" s="616"/>
      <c r="CH30" s="15"/>
      <c r="CI30" s="74"/>
      <c r="CJ30" s="16" t="s">
        <v>392</v>
      </c>
      <c r="CK30" s="15"/>
      <c r="CL30" s="23"/>
      <c r="CM30" s="15"/>
      <c r="CN30" s="23"/>
      <c r="CO30" s="23"/>
      <c r="CP30" s="15"/>
      <c r="CQ30" s="15"/>
      <c r="CR30" s="616"/>
      <c r="CS30" s="797"/>
      <c r="CT30" s="616"/>
      <c r="CU30" s="15"/>
      <c r="CV30" s="15"/>
      <c r="CW30" s="15"/>
      <c r="CX30" s="15"/>
      <c r="CY30" s="15"/>
      <c r="CZ30" s="15"/>
      <c r="DA30" s="15"/>
      <c r="DB30" s="15"/>
      <c r="DC30" s="15"/>
      <c r="DD30" s="603"/>
      <c r="DE30" s="797"/>
      <c r="DF30" s="616"/>
      <c r="DG30" s="616"/>
      <c r="DH30" s="616"/>
      <c r="DI30" s="16" t="s">
        <v>436</v>
      </c>
      <c r="DJ30" s="802"/>
      <c r="DK30" s="802"/>
      <c r="DL30" s="802"/>
      <c r="DM30" s="802"/>
      <c r="DN30" s="802"/>
      <c r="DO30" s="802"/>
      <c r="DP30" s="802"/>
      <c r="DQ30" s="802"/>
      <c r="DR30" s="802"/>
      <c r="DS30" s="15"/>
      <c r="DT30" s="797"/>
      <c r="DU30" s="616"/>
      <c r="DV30" s="616"/>
      <c r="DW30" s="616"/>
      <c r="DX30" s="901" t="s">
        <v>436</v>
      </c>
      <c r="DY30" s="901"/>
      <c r="DZ30" s="901"/>
      <c r="EA30" s="901"/>
      <c r="EB30" s="15"/>
      <c r="EC30" s="797"/>
      <c r="ED30" s="616"/>
      <c r="EE30" s="15"/>
      <c r="EF30" s="15"/>
      <c r="EG30" s="15"/>
      <c r="EH30" s="15"/>
      <c r="EI30" s="15"/>
      <c r="EJ30" s="616"/>
      <c r="EK30" s="797"/>
      <c r="EL30" s="616"/>
      <c r="EM30" s="616"/>
      <c r="EN30" s="616"/>
      <c r="EO30" s="16" t="s">
        <v>437</v>
      </c>
      <c r="EP30" s="16"/>
      <c r="EQ30" s="16"/>
      <c r="ER30" s="16"/>
      <c r="ES30" s="16"/>
      <c r="ET30" s="16"/>
      <c r="EU30" s="16"/>
      <c r="EV30" s="16"/>
      <c r="EW30" s="16"/>
      <c r="EX30" s="16"/>
      <c r="EY30" s="616"/>
      <c r="EZ30" s="797"/>
      <c r="FA30" s="616"/>
      <c r="FB30" s="15"/>
      <c r="FC30" s="15"/>
      <c r="FD30" s="15"/>
      <c r="FE30" s="616"/>
      <c r="FF30" s="797"/>
      <c r="FG30" s="616"/>
      <c r="FH30" s="828"/>
      <c r="FI30" s="828" t="s">
        <v>390</v>
      </c>
      <c r="FJ30" s="803"/>
      <c r="FK30" s="803"/>
      <c r="FL30" s="803"/>
      <c r="FM30" s="803">
        <v>4</v>
      </c>
      <c r="FN30" s="616"/>
      <c r="FO30" s="605"/>
      <c r="FP30" s="15"/>
      <c r="FQ30" s="826"/>
      <c r="FR30" s="826"/>
      <c r="FS30" s="826" t="s">
        <v>390</v>
      </c>
      <c r="FT30" s="826">
        <v>8</v>
      </c>
      <c r="FU30" s="826">
        <v>7</v>
      </c>
      <c r="FV30" s="826">
        <v>7</v>
      </c>
      <c r="FW30" s="826">
        <v>9</v>
      </c>
      <c r="FX30" s="826">
        <v>4</v>
      </c>
      <c r="FY30" s="826"/>
      <c r="FZ30" s="826">
        <v>4</v>
      </c>
      <c r="GA30" s="826"/>
      <c r="GB30" s="826">
        <v>4</v>
      </c>
      <c r="GC30" s="15"/>
      <c r="GD30" s="605"/>
      <c r="GE30" s="15"/>
      <c r="GF30" s="829"/>
      <c r="GG30" s="829"/>
      <c r="GH30" s="826" t="s">
        <v>390</v>
      </c>
      <c r="GI30" s="826">
        <v>10</v>
      </c>
      <c r="GJ30" s="826">
        <v>8</v>
      </c>
      <c r="GK30" s="826">
        <v>9</v>
      </c>
      <c r="GL30" s="826">
        <v>11</v>
      </c>
      <c r="GM30" s="826">
        <v>5</v>
      </c>
      <c r="GN30" s="826">
        <v>11</v>
      </c>
      <c r="GO30" s="826">
        <v>5</v>
      </c>
      <c r="GP30" s="826">
        <v>11</v>
      </c>
      <c r="GQ30" s="826">
        <v>3</v>
      </c>
      <c r="GR30" s="616"/>
      <c r="GS30" s="60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215"/>
      <c r="HE30" s="605"/>
      <c r="HF30" s="15"/>
      <c r="HG30" s="657"/>
      <c r="HH30" s="657"/>
      <c r="HI30" s="657"/>
      <c r="HJ30" s="657"/>
      <c r="HK30" s="657"/>
      <c r="HL30" s="215"/>
      <c r="HM30" s="215"/>
      <c r="HN30" s="605"/>
      <c r="HO30" s="15"/>
      <c r="HP30" s="804" t="s">
        <v>393</v>
      </c>
      <c r="HQ30" s="805"/>
      <c r="HR30" s="806"/>
      <c r="HS30" s="807">
        <v>3</v>
      </c>
      <c r="HT30" s="807"/>
      <c r="HU30" s="807">
        <v>11</v>
      </c>
      <c r="HV30" s="807"/>
      <c r="HW30" s="807"/>
      <c r="HX30" s="807">
        <v>6</v>
      </c>
      <c r="HY30" s="616"/>
      <c r="HZ30" s="797"/>
      <c r="IA30" s="616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605"/>
      <c r="IN30" s="15"/>
      <c r="IO30" s="616"/>
      <c r="IP30" s="616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605"/>
      <c r="JE30" s="15"/>
      <c r="JF30" s="804" t="s">
        <v>393</v>
      </c>
      <c r="JG30" s="805"/>
      <c r="JH30" s="806"/>
      <c r="JI30" s="807">
        <v>3</v>
      </c>
      <c r="JJ30" s="807"/>
      <c r="JK30" s="807">
        <v>5</v>
      </c>
      <c r="JL30" s="807"/>
      <c r="JM30" s="807"/>
      <c r="JN30" s="807">
        <v>6</v>
      </c>
      <c r="JO30" s="15"/>
      <c r="JP30" s="15"/>
      <c r="JQ30" s="605"/>
      <c r="JR30" s="15"/>
    </row>
    <row r="31" spans="1:282" x14ac:dyDescent="0.3">
      <c r="A31" s="15"/>
      <c r="B31" s="15"/>
      <c r="C31" s="15"/>
      <c r="D31" s="15"/>
      <c r="E31" s="15"/>
      <c r="F31" s="15"/>
      <c r="G31" s="797"/>
      <c r="H31" s="616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797"/>
      <c r="T31" s="616"/>
      <c r="U31" s="15"/>
      <c r="V31" s="15"/>
      <c r="W31" s="15"/>
      <c r="X31" s="15"/>
      <c r="Y31" s="15"/>
      <c r="Z31" s="15"/>
      <c r="AA31" s="797"/>
      <c r="AB31" s="616"/>
      <c r="AC31" s="15"/>
      <c r="AD31" s="15"/>
      <c r="AE31" s="15"/>
      <c r="AF31" s="15"/>
      <c r="AG31" s="15"/>
      <c r="AH31" s="797"/>
      <c r="AI31" s="616"/>
      <c r="AJ31" s="616"/>
      <c r="AK31" s="616"/>
      <c r="AL31" s="616"/>
      <c r="AM31" s="15"/>
      <c r="AN31" s="605"/>
      <c r="AO31" s="808"/>
      <c r="AP31" s="15"/>
      <c r="AQ31" s="804" t="s">
        <v>394</v>
      </c>
      <c r="AR31" s="804">
        <v>2</v>
      </c>
      <c r="AS31" s="804">
        <f>+AR31+1</f>
        <v>3</v>
      </c>
      <c r="AT31" s="804">
        <f t="shared" ref="AT31:AX31" si="134">+AS31+1</f>
        <v>4</v>
      </c>
      <c r="AU31" s="804">
        <f t="shared" si="134"/>
        <v>5</v>
      </c>
      <c r="AV31" s="804">
        <f t="shared" si="134"/>
        <v>6</v>
      </c>
      <c r="AW31" s="804">
        <f t="shared" si="134"/>
        <v>7</v>
      </c>
      <c r="AX31" s="804">
        <f t="shared" si="134"/>
        <v>8</v>
      </c>
      <c r="AY31" s="804"/>
      <c r="AZ31" s="804">
        <f>+AX31+1</f>
        <v>9</v>
      </c>
      <c r="BA31" s="15"/>
      <c r="BB31" s="797"/>
      <c r="BC31" s="616"/>
      <c r="BD31" s="616"/>
      <c r="BE31" s="616"/>
      <c r="BF31" s="616"/>
      <c r="BG31" s="616"/>
      <c r="BH31" s="15"/>
      <c r="BI31" s="797"/>
      <c r="BJ31" s="616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797"/>
      <c r="BV31" s="603"/>
      <c r="BW31" s="191"/>
      <c r="BX31" s="191"/>
      <c r="BY31" s="191"/>
      <c r="BZ31" s="191"/>
      <c r="CA31" s="191"/>
      <c r="CB31" s="191"/>
      <c r="CC31" s="191"/>
      <c r="CD31" s="191"/>
      <c r="CE31" s="15"/>
      <c r="CF31" s="797"/>
      <c r="CG31" s="616"/>
      <c r="CH31" s="15"/>
      <c r="CI31" s="74"/>
      <c r="CJ31" s="15"/>
      <c r="CK31" s="15"/>
      <c r="CL31" s="15"/>
      <c r="CM31" s="15"/>
      <c r="CN31" s="15"/>
      <c r="CO31" s="15"/>
      <c r="CP31" s="15"/>
      <c r="CQ31" s="15"/>
      <c r="CR31" s="616"/>
      <c r="CS31" s="797"/>
      <c r="CT31" s="616"/>
      <c r="CU31" s="15"/>
      <c r="CV31" s="15"/>
      <c r="CW31" s="15"/>
      <c r="CX31" s="15"/>
      <c r="CY31" s="15"/>
      <c r="CZ31" s="15"/>
      <c r="DA31" s="15"/>
      <c r="DB31" s="15"/>
      <c r="DC31" s="15"/>
      <c r="DD31" s="191"/>
      <c r="DE31" s="797"/>
      <c r="DF31" s="616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797"/>
      <c r="DU31" s="616"/>
      <c r="DV31" s="15"/>
      <c r="DW31" s="15"/>
      <c r="DX31" s="901"/>
      <c r="DY31" s="901"/>
      <c r="DZ31" s="901"/>
      <c r="EA31" s="901"/>
      <c r="EB31" s="15"/>
      <c r="EC31" s="797"/>
      <c r="ED31" s="616"/>
      <c r="EE31" s="15"/>
      <c r="EF31" s="15"/>
      <c r="EG31" s="15"/>
      <c r="EH31" s="15"/>
      <c r="EI31" s="15"/>
      <c r="EJ31" s="15"/>
      <c r="EK31" s="797"/>
      <c r="EL31" s="616"/>
      <c r="EM31" s="616"/>
      <c r="EN31" s="616"/>
      <c r="EO31" s="616"/>
      <c r="EP31" s="616"/>
      <c r="EQ31" s="616"/>
      <c r="ER31" s="616"/>
      <c r="ES31" s="616"/>
      <c r="ET31" s="616"/>
      <c r="EU31" s="800"/>
      <c r="EV31" s="616"/>
      <c r="EW31" s="616"/>
      <c r="EX31" s="616"/>
      <c r="EY31" s="15"/>
      <c r="EZ31" s="797"/>
      <c r="FA31" s="616"/>
      <c r="FB31" s="15"/>
      <c r="FC31" s="15"/>
      <c r="FD31" s="15"/>
      <c r="FE31" s="15"/>
      <c r="FF31" s="797"/>
      <c r="FG31" s="616"/>
      <c r="FH31" s="828"/>
      <c r="FI31" s="828" t="s">
        <v>394</v>
      </c>
      <c r="FJ31" s="803"/>
      <c r="FK31" s="803"/>
      <c r="FL31" s="803">
        <f>Y30+1</f>
        <v>4</v>
      </c>
      <c r="FM31" s="803">
        <f t="shared" ref="FM31" si="135">FL31+1</f>
        <v>5</v>
      </c>
      <c r="FN31" s="15"/>
      <c r="FO31" s="605"/>
      <c r="FP31" s="15"/>
      <c r="FQ31" s="826"/>
      <c r="FR31" s="826"/>
      <c r="FS31" s="826" t="s">
        <v>394</v>
      </c>
      <c r="FT31" s="826">
        <v>1</v>
      </c>
      <c r="FU31" s="826">
        <f t="shared" ref="FU31:GB31" si="136">+FT31+1</f>
        <v>2</v>
      </c>
      <c r="FV31" s="826">
        <f t="shared" si="136"/>
        <v>3</v>
      </c>
      <c r="FW31" s="826">
        <f t="shared" si="136"/>
        <v>4</v>
      </c>
      <c r="FX31" s="826">
        <f t="shared" si="136"/>
        <v>5</v>
      </c>
      <c r="FY31" s="826">
        <v>9</v>
      </c>
      <c r="FZ31" s="826">
        <f t="shared" si="136"/>
        <v>10</v>
      </c>
      <c r="GA31" s="826">
        <f t="shared" si="136"/>
        <v>11</v>
      </c>
      <c r="GB31" s="826">
        <f t="shared" si="136"/>
        <v>12</v>
      </c>
      <c r="GC31" s="15"/>
      <c r="GD31" s="605"/>
      <c r="GE31" s="15"/>
      <c r="GF31" s="826"/>
      <c r="GG31" s="826"/>
      <c r="GH31" s="826" t="s">
        <v>394</v>
      </c>
      <c r="GI31" s="826">
        <v>3</v>
      </c>
      <c r="GJ31" s="826">
        <f t="shared" ref="GJ31:GQ31" si="137">+GI31+1</f>
        <v>4</v>
      </c>
      <c r="GK31" s="826">
        <f t="shared" si="137"/>
        <v>5</v>
      </c>
      <c r="GL31" s="826">
        <f t="shared" si="137"/>
        <v>6</v>
      </c>
      <c r="GM31" s="826">
        <f t="shared" si="137"/>
        <v>7</v>
      </c>
      <c r="GN31" s="826">
        <f t="shared" si="137"/>
        <v>8</v>
      </c>
      <c r="GO31" s="826">
        <f t="shared" si="137"/>
        <v>9</v>
      </c>
      <c r="GP31" s="826">
        <f t="shared" si="137"/>
        <v>10</v>
      </c>
      <c r="GQ31" s="826">
        <f t="shared" si="137"/>
        <v>11</v>
      </c>
      <c r="GR31" s="830"/>
      <c r="GS31" s="605"/>
      <c r="GT31" s="15"/>
      <c r="GU31" s="15"/>
      <c r="GV31" s="15"/>
      <c r="GW31" s="15"/>
      <c r="GX31" s="15"/>
      <c r="GY31" s="15"/>
      <c r="GZ31" s="809" t="s">
        <v>395</v>
      </c>
      <c r="HA31" s="810">
        <f>31.49*100</f>
        <v>3149</v>
      </c>
      <c r="HB31" s="15"/>
      <c r="HC31" s="15"/>
      <c r="HD31" s="719"/>
      <c r="HE31" s="605"/>
      <c r="HF31" s="15"/>
      <c r="HG31" s="719"/>
      <c r="HH31" s="719"/>
      <c r="HI31" s="719"/>
      <c r="HJ31" s="719"/>
      <c r="HK31" s="719"/>
      <c r="HL31" s="719"/>
      <c r="HM31" s="719"/>
      <c r="HN31" s="605"/>
      <c r="HO31" s="15"/>
      <c r="HP31" s="15"/>
      <c r="HQ31" s="15"/>
      <c r="HR31" s="15"/>
      <c r="HS31" s="15"/>
      <c r="HT31" s="831"/>
      <c r="HU31" s="831"/>
      <c r="HV31" s="15"/>
      <c r="HW31" s="15"/>
      <c r="HX31" s="15"/>
      <c r="HY31" s="15"/>
      <c r="HZ31" s="797"/>
      <c r="IA31" s="616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605"/>
      <c r="IN31" s="15"/>
      <c r="IO31" s="15"/>
      <c r="IP31" s="616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605"/>
      <c r="JE31" s="15"/>
      <c r="JF31" s="15"/>
      <c r="JG31" s="15"/>
      <c r="JH31" s="15"/>
      <c r="JI31" s="15"/>
      <c r="JJ31" s="831"/>
      <c r="JK31" s="831"/>
      <c r="JL31" s="15"/>
      <c r="JM31" s="15"/>
      <c r="JN31" s="15"/>
      <c r="JO31" s="15"/>
      <c r="JP31" s="15"/>
      <c r="JQ31" s="605"/>
      <c r="JR31" s="15"/>
    </row>
    <row r="32" spans="1:282" x14ac:dyDescent="0.3">
      <c r="A32" s="15"/>
      <c r="B32" s="15"/>
      <c r="C32" s="15"/>
      <c r="D32" s="15"/>
      <c r="E32" s="15"/>
      <c r="F32" s="15"/>
      <c r="G32" s="797"/>
      <c r="H32" s="616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797"/>
      <c r="T32" s="616"/>
      <c r="U32" s="15"/>
      <c r="V32" s="15"/>
      <c r="W32" s="15"/>
      <c r="X32" s="15"/>
      <c r="Y32" s="15"/>
      <c r="Z32" s="15"/>
      <c r="AA32" s="797"/>
      <c r="AB32" s="616"/>
      <c r="AC32" s="15"/>
      <c r="AD32" s="15"/>
      <c r="AE32" s="15"/>
      <c r="AF32" s="15"/>
      <c r="AG32" s="15"/>
      <c r="AH32" s="797"/>
      <c r="AI32" s="616"/>
      <c r="AJ32" s="616"/>
      <c r="AK32" s="616"/>
      <c r="AL32" s="616"/>
      <c r="AM32" s="15"/>
      <c r="AN32" s="60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797"/>
      <c r="BC32" s="616"/>
      <c r="BD32" s="616"/>
      <c r="BE32" s="616"/>
      <c r="BF32" s="616"/>
      <c r="BG32" s="616"/>
      <c r="BH32" s="15"/>
      <c r="BI32" s="797"/>
      <c r="BJ32" s="616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797"/>
      <c r="BV32" s="603"/>
      <c r="BW32" s="191"/>
      <c r="BX32" s="191"/>
      <c r="BY32" s="191"/>
      <c r="BZ32" s="191"/>
      <c r="CA32" s="191"/>
      <c r="CB32" s="191"/>
      <c r="CC32" s="191"/>
      <c r="CD32" s="191"/>
      <c r="CE32" s="15"/>
      <c r="CF32" s="797"/>
      <c r="CG32" s="616"/>
      <c r="CH32" s="826"/>
      <c r="CI32" s="827" t="s">
        <v>390</v>
      </c>
      <c r="CJ32" s="826"/>
      <c r="CK32" s="826">
        <v>4</v>
      </c>
      <c r="CL32" s="826"/>
      <c r="CM32" s="826">
        <v>7</v>
      </c>
      <c r="CN32" s="826"/>
      <c r="CO32" s="826"/>
      <c r="CP32" s="826"/>
      <c r="CQ32" s="826">
        <v>4</v>
      </c>
      <c r="CR32" s="15"/>
      <c r="CS32" s="797"/>
      <c r="CT32" s="616"/>
      <c r="CU32" s="15"/>
      <c r="CV32" s="15"/>
      <c r="CW32" s="15"/>
      <c r="CX32" s="15"/>
      <c r="CY32" s="15"/>
      <c r="CZ32" s="15"/>
      <c r="DA32" s="15"/>
      <c r="DB32" s="15"/>
      <c r="DC32" s="15"/>
      <c r="DD32" s="191"/>
      <c r="DE32" s="797"/>
      <c r="DF32" s="616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797"/>
      <c r="DU32" s="616"/>
      <c r="DV32" s="15"/>
      <c r="DW32" s="15"/>
      <c r="DX32" s="15"/>
      <c r="DY32" s="15"/>
      <c r="DZ32" s="15"/>
      <c r="EA32" s="15"/>
      <c r="EB32" s="15"/>
      <c r="EC32" s="797"/>
      <c r="ED32" s="616"/>
      <c r="EE32" s="15"/>
      <c r="EF32" s="15"/>
      <c r="EG32" s="15"/>
      <c r="EH32" s="15"/>
      <c r="EI32" s="15"/>
      <c r="EJ32" s="15"/>
      <c r="EK32" s="797"/>
      <c r="EL32" s="616"/>
      <c r="EM32" s="616"/>
      <c r="EN32" s="616"/>
      <c r="EO32" s="616"/>
      <c r="EP32" s="616"/>
      <c r="EQ32" s="616"/>
      <c r="ER32" s="616"/>
      <c r="ES32" s="616"/>
      <c r="ET32" s="616"/>
      <c r="EU32" s="800"/>
      <c r="EV32" s="616"/>
      <c r="EW32" s="616"/>
      <c r="EX32" s="616"/>
      <c r="EY32" s="15"/>
      <c r="EZ32" s="797"/>
      <c r="FA32" s="616"/>
      <c r="FB32" s="15"/>
      <c r="FC32" s="15"/>
      <c r="FD32" s="15"/>
      <c r="FE32" s="15"/>
      <c r="FF32" s="797"/>
      <c r="FG32" s="616"/>
      <c r="FH32" s="15"/>
      <c r="FI32" s="15"/>
      <c r="FJ32" s="15"/>
      <c r="FK32" s="15"/>
      <c r="FL32" s="15"/>
      <c r="FM32" s="15"/>
      <c r="FN32" s="15"/>
      <c r="FO32" s="60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60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60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605"/>
      <c r="HF32" s="15"/>
      <c r="HG32" s="15"/>
      <c r="HH32" s="15"/>
      <c r="HI32" s="15"/>
      <c r="HJ32" s="15"/>
      <c r="HK32" s="15"/>
      <c r="HL32" s="15"/>
      <c r="HM32" s="15"/>
      <c r="HN32" s="605"/>
      <c r="HO32" s="15"/>
      <c r="HP32" s="15"/>
      <c r="HQ32" s="15"/>
      <c r="HR32" s="15"/>
      <c r="HS32" s="15"/>
      <c r="HT32" s="261"/>
      <c r="HU32" s="261"/>
      <c r="HV32" s="15"/>
      <c r="HW32" s="15"/>
      <c r="HX32" s="15"/>
      <c r="HY32" s="15"/>
      <c r="HZ32" s="797"/>
      <c r="IA32" s="616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605"/>
      <c r="IN32" s="15"/>
      <c r="IO32" s="15"/>
      <c r="IP32" s="616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605"/>
      <c r="JE32" s="15"/>
      <c r="JF32" s="15"/>
      <c r="JG32" s="15"/>
      <c r="JH32" s="15"/>
      <c r="JI32" s="15"/>
      <c r="JJ32" s="832"/>
      <c r="JK32" s="832"/>
      <c r="JL32" s="15"/>
      <c r="JM32" s="15"/>
      <c r="JN32" s="15"/>
      <c r="JO32" s="15"/>
      <c r="JP32" s="15"/>
      <c r="JQ32" s="605"/>
      <c r="JR32" s="15"/>
    </row>
    <row r="33" spans="1:278" x14ac:dyDescent="0.3">
      <c r="A33" s="15"/>
      <c r="B33" s="15"/>
      <c r="C33" s="15"/>
      <c r="D33" s="15"/>
      <c r="E33" s="15"/>
      <c r="F33" s="15"/>
      <c r="G33" s="797"/>
      <c r="H33" s="616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797"/>
      <c r="T33" s="616"/>
      <c r="U33" s="15"/>
      <c r="V33" s="15"/>
      <c r="W33" s="15"/>
      <c r="X33" s="15"/>
      <c r="Y33" s="15"/>
      <c r="Z33" s="15"/>
      <c r="AA33" s="797"/>
      <c r="AB33" s="616"/>
      <c r="AC33" s="15"/>
      <c r="AD33" s="15"/>
      <c r="AE33" s="15"/>
      <c r="AF33" s="15"/>
      <c r="AG33" s="15"/>
      <c r="AH33" s="797"/>
      <c r="AI33" s="616"/>
      <c r="AJ33" s="616"/>
      <c r="AK33" s="616"/>
      <c r="AL33" s="616"/>
      <c r="AM33" s="15"/>
      <c r="AN33" s="60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797"/>
      <c r="BC33" s="616"/>
      <c r="BD33" s="616"/>
      <c r="BE33" s="616"/>
      <c r="BF33" s="616"/>
      <c r="BG33" s="616"/>
      <c r="BH33" s="15"/>
      <c r="BI33" s="797"/>
      <c r="BJ33" s="616"/>
      <c r="BK33" s="15"/>
      <c r="BL33" s="15"/>
      <c r="BM33" s="801" t="s">
        <v>390</v>
      </c>
      <c r="BN33" s="801">
        <v>9</v>
      </c>
      <c r="BO33" s="801"/>
      <c r="BP33" s="801">
        <v>4</v>
      </c>
      <c r="BQ33" s="801"/>
      <c r="BR33" s="801"/>
      <c r="BS33" s="801">
        <v>4</v>
      </c>
      <c r="BT33" s="15"/>
      <c r="BU33" s="797"/>
      <c r="BV33" s="603"/>
      <c r="BW33" s="191"/>
      <c r="BX33" s="191"/>
      <c r="BY33" s="191"/>
      <c r="BZ33" s="191"/>
      <c r="CA33" s="191"/>
      <c r="CB33" s="191"/>
      <c r="CC33" s="191"/>
      <c r="CD33" s="191"/>
      <c r="CE33" s="15"/>
      <c r="CF33" s="797"/>
      <c r="CG33" s="616"/>
      <c r="CH33" s="15"/>
      <c r="CI33" s="74"/>
      <c r="CJ33" s="15"/>
      <c r="CK33" s="15"/>
      <c r="CL33" s="15"/>
      <c r="CM33" s="15"/>
      <c r="CN33" s="15"/>
      <c r="CO33" s="15"/>
      <c r="CP33" s="15"/>
      <c r="CQ33" s="15"/>
      <c r="CR33" s="15"/>
      <c r="CS33" s="797"/>
      <c r="CT33" s="616"/>
      <c r="CU33" s="15"/>
      <c r="CV33" s="15"/>
      <c r="CW33" s="15"/>
      <c r="CX33" s="15"/>
      <c r="CY33" s="15"/>
      <c r="CZ33" s="15"/>
      <c r="DA33" s="15"/>
      <c r="DB33" s="15"/>
      <c r="DC33" s="15"/>
      <c r="DD33" s="191"/>
      <c r="DE33" s="797"/>
      <c r="DF33" s="616"/>
      <c r="DG33" s="826"/>
      <c r="DH33" s="826"/>
      <c r="DI33" s="826" t="s">
        <v>390</v>
      </c>
      <c r="DJ33" s="826">
        <v>8</v>
      </c>
      <c r="DK33" s="826"/>
      <c r="DL33" s="826">
        <v>7</v>
      </c>
      <c r="DM33" s="826"/>
      <c r="DN33" s="826">
        <v>4</v>
      </c>
      <c r="DO33" s="826"/>
      <c r="DP33" s="826"/>
      <c r="DQ33" s="826"/>
      <c r="DR33" s="826">
        <v>4</v>
      </c>
      <c r="DS33" s="15"/>
      <c r="DT33" s="797"/>
      <c r="DU33" s="616"/>
      <c r="DV33" s="826"/>
      <c r="DW33" s="826"/>
      <c r="DX33" s="826" t="s">
        <v>390</v>
      </c>
      <c r="DY33" s="826">
        <v>7</v>
      </c>
      <c r="DZ33" s="826"/>
      <c r="EA33" s="826">
        <v>4</v>
      </c>
      <c r="EB33" s="15"/>
      <c r="EC33" s="797"/>
      <c r="ED33" s="616"/>
      <c r="EE33" s="15"/>
      <c r="EF33" s="15"/>
      <c r="EG33" s="15"/>
      <c r="EH33" s="15"/>
      <c r="EI33" s="15"/>
      <c r="EJ33" s="15"/>
      <c r="EK33" s="797"/>
      <c r="EL33" s="616"/>
      <c r="EM33" s="801"/>
      <c r="EN33" s="801"/>
      <c r="EO33" s="801" t="s">
        <v>390</v>
      </c>
      <c r="EP33" s="803">
        <v>4</v>
      </c>
      <c r="EQ33" s="803"/>
      <c r="ER33" s="803">
        <v>8</v>
      </c>
      <c r="ES33" s="803"/>
      <c r="ET33" s="803">
        <v>4</v>
      </c>
      <c r="EU33" s="811"/>
      <c r="EV33" s="803"/>
      <c r="EW33" s="803"/>
      <c r="EX33" s="803">
        <v>4</v>
      </c>
      <c r="EY33" s="15"/>
      <c r="EZ33" s="797"/>
      <c r="FA33" s="616"/>
      <c r="FB33" s="15"/>
      <c r="FC33" s="15"/>
      <c r="FD33" s="15"/>
      <c r="FE33" s="15"/>
      <c r="FF33" s="797"/>
      <c r="FG33" s="616"/>
      <c r="FH33" s="15"/>
      <c r="FI33" s="15"/>
      <c r="FJ33" s="15"/>
      <c r="FK33" s="15"/>
      <c r="FL33" s="15"/>
      <c r="FM33" s="15"/>
      <c r="FN33" s="15"/>
      <c r="FO33" s="60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60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60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605"/>
      <c r="HF33" s="15"/>
      <c r="HG33" s="15"/>
      <c r="HH33" s="15"/>
      <c r="HI33" s="15"/>
      <c r="HJ33" s="15"/>
      <c r="HK33" s="15"/>
      <c r="HL33" s="15"/>
      <c r="HM33" s="15"/>
      <c r="HN33" s="60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797"/>
      <c r="IA33" s="616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605"/>
      <c r="IN33" s="15"/>
      <c r="IO33" s="15"/>
      <c r="IP33" s="616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60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605"/>
      <c r="JR33" s="15"/>
    </row>
    <row r="34" spans="1:278" x14ac:dyDescent="0.3">
      <c r="A34" s="15"/>
      <c r="B34" s="15"/>
      <c r="C34" s="15"/>
      <c r="D34" s="15"/>
      <c r="E34" s="15"/>
      <c r="F34" s="15"/>
      <c r="G34" s="797"/>
      <c r="H34" s="616"/>
      <c r="I34" s="15"/>
      <c r="J34" s="15"/>
      <c r="K34" s="804" t="s">
        <v>390</v>
      </c>
      <c r="L34" s="807">
        <v>3</v>
      </c>
      <c r="M34" s="807"/>
      <c r="N34" s="807"/>
      <c r="O34" s="807"/>
      <c r="P34" s="807"/>
      <c r="Q34" s="807">
        <v>4</v>
      </c>
      <c r="R34" s="15"/>
      <c r="S34" s="797"/>
      <c r="T34" s="616"/>
      <c r="U34" s="15"/>
      <c r="V34" s="15"/>
      <c r="W34" s="15"/>
      <c r="X34" s="15"/>
      <c r="Y34" s="15"/>
      <c r="Z34" s="15"/>
      <c r="AA34" s="797"/>
      <c r="AB34" s="616"/>
      <c r="AC34" s="15"/>
      <c r="AD34" s="15"/>
      <c r="AE34" s="15"/>
      <c r="AF34" s="15"/>
      <c r="AG34" s="15"/>
      <c r="AH34" s="797"/>
      <c r="AI34" s="616"/>
      <c r="AJ34" s="616"/>
      <c r="AK34" s="616"/>
      <c r="AL34" s="616"/>
      <c r="AM34" s="15"/>
      <c r="AN34" s="60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797"/>
      <c r="BC34" s="616"/>
      <c r="BD34" s="616"/>
      <c r="BE34" s="616"/>
      <c r="BF34" s="616"/>
      <c r="BG34" s="616"/>
      <c r="BH34" s="15"/>
      <c r="BI34" s="797"/>
      <c r="BJ34" s="616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797"/>
      <c r="BV34" s="603"/>
      <c r="BW34" s="191"/>
      <c r="BX34" s="191"/>
      <c r="BY34" s="191"/>
      <c r="BZ34" s="191"/>
      <c r="CA34" s="191"/>
      <c r="CB34" s="191"/>
      <c r="CC34" s="191"/>
      <c r="CD34" s="191"/>
      <c r="CE34" s="15"/>
      <c r="CF34" s="797"/>
      <c r="CG34" s="616"/>
      <c r="CH34" s="15"/>
      <c r="CI34" s="74"/>
      <c r="CJ34" s="15"/>
      <c r="CK34" s="15"/>
      <c r="CL34" s="15"/>
      <c r="CM34" s="15"/>
      <c r="CN34" s="15"/>
      <c r="CO34" s="15"/>
      <c r="CP34" s="15"/>
      <c r="CQ34" s="15"/>
      <c r="CR34" s="15"/>
      <c r="CS34" s="797"/>
      <c r="CT34" s="616"/>
      <c r="CU34" s="15"/>
      <c r="CV34" s="15"/>
      <c r="CW34" s="15"/>
      <c r="CX34" s="15"/>
      <c r="CY34" s="15"/>
      <c r="CZ34" s="15"/>
      <c r="DA34" s="15"/>
      <c r="DB34" s="15"/>
      <c r="DC34" s="15"/>
      <c r="DD34" s="191"/>
      <c r="DE34" s="797"/>
      <c r="DF34" s="616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797"/>
      <c r="DU34" s="616"/>
      <c r="DV34" s="15"/>
      <c r="DW34" s="15"/>
      <c r="DX34" s="15"/>
      <c r="DY34" s="15"/>
      <c r="DZ34" s="15"/>
      <c r="EA34" s="15"/>
      <c r="EB34" s="15"/>
      <c r="EC34" s="797"/>
      <c r="ED34" s="616"/>
      <c r="EE34" s="15"/>
      <c r="EF34" s="15"/>
      <c r="EG34" s="15"/>
      <c r="EH34" s="15"/>
      <c r="EI34" s="15"/>
      <c r="EJ34" s="15"/>
      <c r="EK34" s="797"/>
      <c r="EL34" s="616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797"/>
      <c r="FA34" s="616"/>
      <c r="FB34" s="15"/>
      <c r="FC34" s="15"/>
      <c r="FD34" s="15"/>
      <c r="FE34" s="15"/>
      <c r="FF34" s="797"/>
      <c r="FG34" s="616"/>
      <c r="FH34" s="15"/>
      <c r="FI34" s="15"/>
      <c r="FJ34" s="15"/>
      <c r="FK34" s="15"/>
      <c r="FL34" s="15"/>
      <c r="FM34" s="15"/>
      <c r="FN34" s="15"/>
      <c r="FO34" s="60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60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605"/>
      <c r="GT34" s="15"/>
      <c r="GU34" s="15"/>
      <c r="GV34" s="15"/>
      <c r="GW34" s="805" t="s">
        <v>393</v>
      </c>
      <c r="GX34" s="807">
        <v>4</v>
      </c>
      <c r="GY34" s="807">
        <v>10</v>
      </c>
      <c r="GZ34" s="807">
        <v>11</v>
      </c>
      <c r="HA34" s="807"/>
      <c r="HB34" s="807"/>
      <c r="HC34" s="807"/>
      <c r="HD34" s="231"/>
      <c r="HE34" s="605"/>
      <c r="HF34" s="15"/>
      <c r="HG34" s="231"/>
      <c r="HH34" s="231"/>
      <c r="HI34" s="231"/>
      <c r="HJ34" s="231"/>
      <c r="HK34" s="231"/>
      <c r="HL34" s="231"/>
      <c r="HM34" s="231"/>
      <c r="HN34" s="605"/>
      <c r="HO34" s="15"/>
      <c r="HP34" s="15"/>
      <c r="HQ34" s="15"/>
      <c r="HR34" s="15"/>
      <c r="HS34" s="15"/>
      <c r="HT34" s="15"/>
      <c r="HU34" s="564"/>
      <c r="HV34" s="15"/>
      <c r="HW34" s="15"/>
      <c r="HX34" s="15"/>
      <c r="HY34" s="15"/>
      <c r="HZ34" s="797"/>
      <c r="IA34" s="616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605"/>
      <c r="IN34" s="15"/>
      <c r="IO34" s="15"/>
      <c r="IP34" s="616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60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605"/>
      <c r="JR34" s="15"/>
    </row>
    <row r="35" spans="1:278" x14ac:dyDescent="0.3">
      <c r="A35" s="15"/>
      <c r="B35" s="15"/>
      <c r="C35" s="15"/>
      <c r="D35" s="15"/>
      <c r="E35" s="15"/>
      <c r="F35" s="15"/>
      <c r="G35" s="797"/>
      <c r="H35" s="616"/>
      <c r="I35" s="15"/>
      <c r="J35" s="15"/>
      <c r="K35" s="15"/>
      <c r="L35" s="231"/>
      <c r="M35" s="231"/>
      <c r="N35" s="231"/>
      <c r="O35" s="231"/>
      <c r="P35" s="231"/>
      <c r="Q35" s="231"/>
      <c r="R35" s="15"/>
      <c r="S35" s="797"/>
      <c r="T35" s="616"/>
      <c r="U35" s="15"/>
      <c r="V35" s="15"/>
      <c r="W35" s="15"/>
      <c r="X35" s="15"/>
      <c r="Y35" s="15"/>
      <c r="Z35" s="15"/>
      <c r="AA35" s="797"/>
      <c r="AB35" s="616"/>
      <c r="AC35" s="15"/>
      <c r="AD35" s="15"/>
      <c r="AE35" s="15"/>
      <c r="AF35" s="15"/>
      <c r="AG35" s="15"/>
      <c r="AH35" s="797"/>
      <c r="AI35" s="616"/>
      <c r="AJ35" s="616"/>
      <c r="AK35" s="616"/>
      <c r="AL35" s="616"/>
      <c r="AM35" s="15"/>
      <c r="AN35" s="60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797"/>
      <c r="BC35" s="616"/>
      <c r="BD35" s="15"/>
      <c r="BE35" s="15"/>
      <c r="BF35" s="15"/>
      <c r="BG35" s="15"/>
      <c r="BH35" s="15"/>
      <c r="BI35" s="797"/>
      <c r="BJ35" s="616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797"/>
      <c r="BV35" s="603"/>
      <c r="BW35" s="191"/>
      <c r="BX35" s="191"/>
      <c r="BY35" s="191"/>
      <c r="BZ35" s="191"/>
      <c r="CA35" s="191"/>
      <c r="CB35" s="191"/>
      <c r="CC35" s="191"/>
      <c r="CD35" s="191"/>
      <c r="CE35" s="15"/>
      <c r="CF35" s="797"/>
      <c r="CG35" s="616"/>
      <c r="CH35" s="15"/>
      <c r="CI35" s="74"/>
      <c r="CJ35" s="15"/>
      <c r="CK35" s="15"/>
      <c r="CL35" s="15"/>
      <c r="CM35" s="15"/>
      <c r="CN35" s="15"/>
      <c r="CO35" s="15"/>
      <c r="CP35" s="15"/>
      <c r="CQ35" s="15"/>
      <c r="CR35" s="15"/>
      <c r="CS35" s="797"/>
      <c r="CT35" s="616"/>
      <c r="CU35" s="15"/>
      <c r="CV35" s="15"/>
      <c r="CW35" s="15"/>
      <c r="CX35" s="15"/>
      <c r="CY35" s="15"/>
      <c r="CZ35" s="15"/>
      <c r="DA35" s="15"/>
      <c r="DB35" s="15"/>
      <c r="DC35" s="15"/>
      <c r="DD35" s="191"/>
      <c r="DE35" s="797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797"/>
      <c r="DU35" s="15"/>
      <c r="DV35" s="15"/>
      <c r="DW35" s="15"/>
      <c r="DX35" s="15"/>
      <c r="DY35" s="15"/>
      <c r="DZ35" s="15"/>
      <c r="EA35" s="15"/>
      <c r="EB35" s="15"/>
      <c r="EC35" s="797"/>
      <c r="ED35" s="616"/>
      <c r="EE35" s="15"/>
      <c r="EF35" s="15"/>
      <c r="EG35" s="15"/>
      <c r="EH35" s="15"/>
      <c r="EI35" s="15"/>
      <c r="EJ35" s="15"/>
      <c r="EK35" s="797"/>
      <c r="EL35" s="616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797"/>
      <c r="FA35" s="616"/>
      <c r="FB35" s="15"/>
      <c r="FC35" s="15"/>
      <c r="FD35" s="15"/>
      <c r="FE35" s="15"/>
      <c r="FF35" s="797"/>
      <c r="FG35" s="15"/>
      <c r="FH35" s="15"/>
      <c r="FI35" s="15"/>
      <c r="FJ35" s="15"/>
      <c r="FK35" s="15"/>
      <c r="FL35" s="15"/>
      <c r="FM35" s="15"/>
      <c r="FN35" s="15"/>
      <c r="FO35" s="60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60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605"/>
      <c r="GT35" s="15"/>
      <c r="GU35" s="15"/>
      <c r="GV35" s="15"/>
      <c r="GW35" s="804" t="s">
        <v>391</v>
      </c>
      <c r="GX35" s="807">
        <v>2</v>
      </c>
      <c r="GY35" s="807">
        <f>GX35+1</f>
        <v>3</v>
      </c>
      <c r="GZ35" s="807">
        <f t="shared" ref="GZ35:HC35" si="138">GY35+1</f>
        <v>4</v>
      </c>
      <c r="HA35" s="807">
        <f t="shared" si="138"/>
        <v>5</v>
      </c>
      <c r="HB35" s="807">
        <f t="shared" si="138"/>
        <v>6</v>
      </c>
      <c r="HC35" s="807">
        <f t="shared" si="138"/>
        <v>7</v>
      </c>
      <c r="HD35" s="231"/>
      <c r="HE35" s="605"/>
      <c r="HF35" s="15"/>
      <c r="HG35" s="231"/>
      <c r="HH35" s="231"/>
      <c r="HI35" s="231"/>
      <c r="HJ35" s="231"/>
      <c r="HK35" s="231"/>
      <c r="HL35" s="231"/>
      <c r="HM35" s="231"/>
      <c r="HN35" s="605"/>
      <c r="HO35" s="15"/>
      <c r="HP35" s="15"/>
      <c r="HQ35" s="15"/>
      <c r="HR35" s="15"/>
      <c r="HS35" s="15"/>
      <c r="HT35" s="15"/>
      <c r="HU35" s="262"/>
      <c r="HV35" s="15"/>
      <c r="HW35" s="15"/>
      <c r="HX35" s="15"/>
      <c r="HY35" s="15"/>
      <c r="HZ35" s="797"/>
      <c r="IA35" s="616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605"/>
      <c r="IN35" s="15"/>
      <c r="IO35" s="15"/>
      <c r="IP35" s="616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60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605"/>
      <c r="JR35" s="15"/>
    </row>
    <row r="36" spans="1:278" x14ac:dyDescent="0.3">
      <c r="A36" s="15"/>
      <c r="B36" s="15"/>
      <c r="C36" s="15"/>
      <c r="D36" s="15"/>
      <c r="E36" s="15"/>
      <c r="F36" s="15"/>
      <c r="G36" s="605"/>
      <c r="H36" s="15"/>
      <c r="I36" s="15"/>
      <c r="J36" s="15"/>
      <c r="K36" s="15"/>
      <c r="L36" s="231"/>
      <c r="M36" s="231"/>
      <c r="N36" s="231"/>
      <c r="O36" s="231"/>
      <c r="P36" s="231"/>
      <c r="Q36" s="231"/>
      <c r="R36" s="15"/>
      <c r="S36" s="605"/>
      <c r="T36" s="15"/>
      <c r="U36" s="15"/>
      <c r="V36" s="15"/>
      <c r="W36" s="15"/>
      <c r="X36" s="15"/>
      <c r="Y36" s="15"/>
      <c r="Z36" s="15"/>
      <c r="AA36" s="605"/>
      <c r="AB36" s="15"/>
      <c r="AC36" s="15"/>
      <c r="AD36" s="15"/>
      <c r="AE36" s="15"/>
      <c r="AF36" s="15"/>
      <c r="AG36" s="15"/>
      <c r="AH36" s="605"/>
      <c r="AI36" s="15"/>
      <c r="AJ36" s="15"/>
      <c r="AK36" s="15"/>
      <c r="AL36" s="15"/>
      <c r="AM36" s="808"/>
      <c r="AN36" s="812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605"/>
      <c r="BC36" s="15"/>
      <c r="BD36" s="15"/>
      <c r="BE36" s="15"/>
      <c r="BF36" s="15"/>
      <c r="BG36" s="15"/>
      <c r="BH36" s="15"/>
      <c r="BI36" s="60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605"/>
      <c r="BV36" s="191"/>
      <c r="BW36" s="191"/>
      <c r="BX36" s="191"/>
      <c r="BY36" s="191"/>
      <c r="BZ36" s="191"/>
      <c r="CA36" s="191"/>
      <c r="CB36" s="191"/>
      <c r="CC36" s="191"/>
      <c r="CD36" s="191"/>
      <c r="CE36" s="15"/>
      <c r="CF36" s="605"/>
      <c r="CG36" s="616"/>
      <c r="CH36" s="15"/>
      <c r="CI36" s="74"/>
      <c r="CJ36" s="15"/>
      <c r="CK36" s="15"/>
      <c r="CL36" s="15"/>
      <c r="CM36" s="15"/>
      <c r="CN36" s="15"/>
      <c r="CO36" s="15"/>
      <c r="CP36" s="15"/>
      <c r="CQ36" s="15"/>
      <c r="CR36" s="15"/>
      <c r="CS36" s="60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91"/>
      <c r="DE36" s="60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605"/>
      <c r="DU36" s="15"/>
      <c r="DV36" s="15"/>
      <c r="DW36" s="15"/>
      <c r="DX36" s="15"/>
      <c r="DY36" s="15"/>
      <c r="DZ36" s="15"/>
      <c r="EA36" s="15"/>
      <c r="EB36" s="15"/>
      <c r="EC36" s="605"/>
      <c r="ED36" s="15"/>
      <c r="EE36" s="15"/>
      <c r="EF36" s="15"/>
      <c r="EG36" s="15"/>
      <c r="EH36" s="15"/>
      <c r="EI36" s="15"/>
      <c r="EJ36" s="15"/>
      <c r="EK36" s="60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605"/>
      <c r="FA36" s="15"/>
      <c r="FB36" s="15"/>
      <c r="FC36" s="15"/>
      <c r="FD36" s="15"/>
      <c r="FE36" s="15"/>
      <c r="FF36" s="605"/>
      <c r="FG36" s="15"/>
      <c r="FH36" s="15"/>
      <c r="FI36" s="15"/>
      <c r="FJ36" s="15"/>
      <c r="FK36" s="15"/>
      <c r="FL36" s="15"/>
      <c r="FM36" s="15"/>
      <c r="FN36" s="15"/>
      <c r="FO36" s="60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60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60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605"/>
      <c r="HF36" s="15"/>
      <c r="HG36" s="15"/>
      <c r="HH36" s="15"/>
      <c r="HI36" s="15"/>
      <c r="HJ36" s="15"/>
      <c r="HK36" s="15"/>
      <c r="HL36" s="15"/>
      <c r="HM36" s="15"/>
      <c r="HN36" s="60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60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60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60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605"/>
      <c r="JR36" s="15"/>
    </row>
    <row r="37" spans="1:278" x14ac:dyDescent="0.3">
      <c r="A37" s="15"/>
      <c r="B37" s="15"/>
      <c r="C37" s="15"/>
      <c r="D37" s="15"/>
      <c r="E37" s="15"/>
      <c r="F37" s="15"/>
      <c r="G37" s="60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605"/>
      <c r="T37" s="15"/>
      <c r="U37" s="15"/>
      <c r="V37" s="15"/>
      <c r="W37" s="15"/>
      <c r="X37" s="15"/>
      <c r="Y37" s="15"/>
      <c r="Z37" s="15"/>
      <c r="AA37" s="605"/>
      <c r="AB37" s="15"/>
      <c r="AC37" s="15"/>
      <c r="AD37" s="15"/>
      <c r="AE37" s="15"/>
      <c r="AF37" s="15"/>
      <c r="AG37" s="15"/>
      <c r="AH37" s="605"/>
      <c r="AI37" s="15"/>
      <c r="AJ37" s="15"/>
      <c r="AK37" s="15"/>
      <c r="AL37" s="15"/>
      <c r="AM37" s="15"/>
      <c r="AN37" s="60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605"/>
      <c r="BC37" s="15"/>
      <c r="BD37" s="15"/>
      <c r="BE37" s="15"/>
      <c r="BF37" s="15"/>
      <c r="BG37" s="15"/>
      <c r="BH37" s="15"/>
      <c r="BI37" s="60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605"/>
      <c r="BV37" s="191"/>
      <c r="BW37" s="191"/>
      <c r="BX37" s="191"/>
      <c r="BY37" s="191"/>
      <c r="BZ37" s="191"/>
      <c r="CA37" s="191"/>
      <c r="CB37" s="191"/>
      <c r="CC37" s="191"/>
      <c r="CD37" s="191"/>
      <c r="CE37" s="15"/>
      <c r="CF37" s="605"/>
      <c r="CG37" s="15"/>
      <c r="CH37" s="15"/>
      <c r="CI37" s="74"/>
      <c r="CJ37" s="15"/>
      <c r="CK37" s="15"/>
      <c r="CL37" s="15"/>
      <c r="CM37" s="15"/>
      <c r="CN37" s="15"/>
      <c r="CO37" s="15"/>
      <c r="CP37" s="15"/>
      <c r="CQ37" s="15"/>
      <c r="CR37" s="15"/>
      <c r="CS37" s="60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91"/>
      <c r="DE37" s="60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605"/>
      <c r="DU37" s="15"/>
      <c r="DV37" s="15"/>
      <c r="DW37" s="15"/>
      <c r="DX37" s="15"/>
      <c r="DY37" s="15"/>
      <c r="DZ37" s="15"/>
      <c r="EA37" s="15"/>
      <c r="EB37" s="15"/>
      <c r="EC37" s="605"/>
      <c r="ED37" s="15"/>
      <c r="EE37" s="15"/>
      <c r="EF37" s="15"/>
      <c r="EG37" s="15"/>
      <c r="EH37" s="15"/>
      <c r="EI37" s="15"/>
      <c r="EJ37" s="15"/>
      <c r="EK37" s="60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605"/>
      <c r="FA37" s="15"/>
      <c r="FB37" s="15"/>
      <c r="FC37" s="15"/>
      <c r="FD37" s="15"/>
      <c r="FE37" s="15"/>
      <c r="FF37" s="605"/>
      <c r="FG37" s="15"/>
      <c r="FH37" s="15"/>
      <c r="FI37" s="15"/>
      <c r="FJ37" s="15"/>
      <c r="FK37" s="15"/>
      <c r="FL37" s="15"/>
      <c r="FM37" s="15"/>
      <c r="FN37" s="15"/>
      <c r="FO37" s="60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605"/>
      <c r="GE37" s="15"/>
      <c r="GF37" s="15"/>
      <c r="GG37" s="15"/>
      <c r="GH37" s="15"/>
      <c r="GI37" s="15"/>
      <c r="GJ37" s="15"/>
      <c r="GK37" s="15"/>
      <c r="GL37" s="838"/>
      <c r="GM37" s="15"/>
      <c r="GN37" s="15"/>
      <c r="GO37" s="15"/>
      <c r="GP37" s="15"/>
      <c r="GQ37" s="15"/>
      <c r="GR37" s="15"/>
      <c r="GS37" s="60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605"/>
      <c r="HF37" s="15"/>
      <c r="HG37" s="15"/>
      <c r="HH37" s="15"/>
      <c r="HI37" s="15"/>
      <c r="HJ37" s="15"/>
      <c r="HK37" s="15"/>
      <c r="HL37" s="15"/>
      <c r="HM37" s="15"/>
      <c r="HN37" s="60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60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60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60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605"/>
      <c r="JR37" s="15"/>
    </row>
    <row r="38" spans="1:278" x14ac:dyDescent="0.3">
      <c r="A38" s="15"/>
      <c r="B38" s="15"/>
      <c r="C38" s="15"/>
      <c r="D38" s="15"/>
      <c r="E38" s="15"/>
      <c r="F38" s="15"/>
      <c r="G38" s="60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605"/>
      <c r="T38" s="15"/>
      <c r="U38" s="15"/>
      <c r="V38" s="15"/>
      <c r="W38" s="15"/>
      <c r="X38" s="15"/>
      <c r="Y38" s="15"/>
      <c r="Z38" s="15"/>
      <c r="AA38" s="605"/>
      <c r="AB38" s="15"/>
      <c r="AC38" s="15"/>
      <c r="AD38" s="15"/>
      <c r="AE38" s="15"/>
      <c r="AF38" s="15"/>
      <c r="AG38" s="15"/>
      <c r="AH38" s="605"/>
      <c r="AI38" s="15"/>
      <c r="AJ38" s="15"/>
      <c r="AK38" s="15"/>
      <c r="AL38" s="15"/>
      <c r="AM38" s="15"/>
      <c r="AN38" s="60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605"/>
      <c r="BC38" s="15"/>
      <c r="BD38" s="15"/>
      <c r="BE38" s="15"/>
      <c r="BF38" s="15"/>
      <c r="BG38" s="15"/>
      <c r="BH38" s="15"/>
      <c r="BI38" s="60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605"/>
      <c r="BV38" s="191"/>
      <c r="BW38" s="191"/>
      <c r="BX38" s="191"/>
      <c r="BY38" s="191"/>
      <c r="BZ38" s="191"/>
      <c r="CA38" s="191"/>
      <c r="CB38" s="191"/>
      <c r="CC38" s="191"/>
      <c r="CD38" s="191"/>
      <c r="CE38" s="15"/>
      <c r="CF38" s="605"/>
      <c r="CG38" s="15"/>
      <c r="CH38" s="15"/>
      <c r="CI38" s="74"/>
      <c r="CJ38" s="15"/>
      <c r="CK38" s="15"/>
      <c r="CL38" s="15"/>
      <c r="CM38" s="15"/>
      <c r="CN38" s="15"/>
      <c r="CO38" s="15"/>
      <c r="CP38" s="15"/>
      <c r="CQ38" s="15"/>
      <c r="CR38" s="15"/>
      <c r="CS38" s="60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91"/>
      <c r="DE38" s="60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605"/>
      <c r="DU38" s="15"/>
      <c r="DV38" s="15"/>
      <c r="DW38" s="15"/>
      <c r="DX38" s="15"/>
      <c r="DY38" s="15"/>
      <c r="DZ38" s="15"/>
      <c r="EA38" s="15"/>
      <c r="EB38" s="15"/>
      <c r="EC38" s="605"/>
      <c r="ED38" s="15"/>
      <c r="EE38" s="15"/>
      <c r="EF38" s="15"/>
      <c r="EG38" s="15"/>
      <c r="EH38" s="15"/>
      <c r="EI38" s="15"/>
      <c r="EJ38" s="15"/>
      <c r="EK38" s="60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605"/>
      <c r="FA38" s="15"/>
      <c r="FB38" s="15"/>
      <c r="FC38" s="15"/>
      <c r="FD38" s="15"/>
      <c r="FE38" s="15"/>
      <c r="FF38" s="605"/>
      <c r="FG38" s="15"/>
      <c r="FH38" s="15"/>
      <c r="FI38" s="15"/>
      <c r="FJ38" s="15"/>
      <c r="FK38" s="15"/>
      <c r="FL38" s="15"/>
      <c r="FM38" s="15"/>
      <c r="FN38" s="15"/>
      <c r="FO38" s="60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60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60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605"/>
      <c r="HF38" s="15"/>
      <c r="HG38" s="15"/>
      <c r="HH38" s="15"/>
      <c r="HI38" s="15"/>
      <c r="HJ38" s="15"/>
      <c r="HK38" s="15"/>
      <c r="HL38" s="15"/>
      <c r="HM38" s="15"/>
      <c r="HN38" s="60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60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60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60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605"/>
      <c r="JR38" s="15"/>
    </row>
    <row r="39" spans="1:278" x14ac:dyDescent="0.3">
      <c r="A39" s="15"/>
      <c r="B39" s="15"/>
      <c r="C39" s="15"/>
      <c r="D39" s="15"/>
      <c r="E39" s="15"/>
      <c r="F39" s="15"/>
      <c r="G39" s="60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605"/>
      <c r="T39" s="15"/>
      <c r="U39" s="15"/>
      <c r="V39" s="15"/>
      <c r="W39" s="15"/>
      <c r="X39" s="15"/>
      <c r="Y39" s="15"/>
      <c r="Z39" s="15"/>
      <c r="AA39" s="605"/>
      <c r="AB39" s="15"/>
      <c r="AC39" s="15"/>
      <c r="AD39" s="15"/>
      <c r="AE39" s="15"/>
      <c r="AF39" s="15"/>
      <c r="AG39" s="15"/>
      <c r="AH39" s="605"/>
      <c r="AI39" s="15"/>
      <c r="AJ39" s="15"/>
      <c r="AK39" s="15"/>
      <c r="AL39" s="15"/>
      <c r="AM39" s="15"/>
      <c r="AN39" s="60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605"/>
      <c r="BC39" s="15"/>
      <c r="BD39" s="15"/>
      <c r="BE39" s="15"/>
      <c r="BF39" s="15"/>
      <c r="BG39" s="15"/>
      <c r="BH39" s="15"/>
      <c r="BI39" s="60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605"/>
      <c r="BV39" s="191"/>
      <c r="BW39" s="191"/>
      <c r="BX39" s="191"/>
      <c r="BY39" s="191"/>
      <c r="BZ39" s="191"/>
      <c r="CA39" s="191"/>
      <c r="CB39" s="191"/>
      <c r="CC39" s="191"/>
      <c r="CD39" s="191"/>
      <c r="CE39" s="15"/>
      <c r="CF39" s="605"/>
      <c r="CG39" s="15"/>
      <c r="CH39" s="15"/>
      <c r="CI39" s="74"/>
      <c r="CJ39" s="15"/>
      <c r="CK39" s="15"/>
      <c r="CL39" s="15"/>
      <c r="CM39" s="15"/>
      <c r="CN39" s="15"/>
      <c r="CO39" s="15"/>
      <c r="CP39" s="15"/>
      <c r="CQ39" s="15"/>
      <c r="CR39" s="15"/>
      <c r="CS39" s="60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91"/>
      <c r="DE39" s="60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605"/>
      <c r="DU39" s="15"/>
      <c r="DV39" s="15"/>
      <c r="DW39" s="15"/>
      <c r="DX39" s="15"/>
      <c r="DY39" s="15"/>
      <c r="DZ39" s="15"/>
      <c r="EA39" s="15"/>
      <c r="EB39" s="15"/>
      <c r="EC39" s="605"/>
      <c r="ED39" s="15"/>
      <c r="EE39" s="15"/>
      <c r="EF39" s="15"/>
      <c r="EG39" s="15"/>
      <c r="EH39" s="15"/>
      <c r="EI39" s="15"/>
      <c r="EJ39" s="15"/>
      <c r="EK39" s="60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605"/>
      <c r="FA39" s="15"/>
      <c r="FB39" s="15"/>
      <c r="FC39" s="15"/>
      <c r="FD39" s="15"/>
      <c r="FE39" s="15"/>
      <c r="FF39" s="605"/>
      <c r="FG39" s="15"/>
      <c r="FH39" s="15"/>
      <c r="FI39" s="15"/>
      <c r="FJ39" s="15"/>
      <c r="FK39" s="15"/>
      <c r="FL39" s="15"/>
      <c r="FM39" s="15"/>
      <c r="FN39" s="15"/>
      <c r="FO39" s="60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60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60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605"/>
      <c r="HF39" s="15"/>
      <c r="HG39" s="15"/>
      <c r="HH39" s="15"/>
      <c r="HI39" s="15"/>
      <c r="HJ39" s="15"/>
      <c r="HK39" s="15"/>
      <c r="HL39" s="15"/>
      <c r="HM39" s="15"/>
      <c r="HN39" s="60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60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60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60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605"/>
      <c r="JR39" s="15"/>
    </row>
    <row r="40" spans="1:278" x14ac:dyDescent="0.3">
      <c r="A40" s="15"/>
      <c r="B40" s="15"/>
      <c r="C40" s="15"/>
      <c r="D40" s="15"/>
      <c r="E40" s="15"/>
      <c r="F40" s="15"/>
      <c r="G40" s="60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605"/>
      <c r="T40" s="15"/>
      <c r="U40" s="15"/>
      <c r="V40" s="15"/>
      <c r="W40" s="15"/>
      <c r="X40" s="15"/>
      <c r="Y40" s="15"/>
      <c r="Z40" s="15"/>
      <c r="AA40" s="605"/>
      <c r="AB40" s="15"/>
      <c r="AC40" s="15"/>
      <c r="AD40" s="15"/>
      <c r="AE40" s="15"/>
      <c r="AF40" s="15"/>
      <c r="AG40" s="15"/>
      <c r="AH40" s="605"/>
      <c r="AI40" s="15"/>
      <c r="AJ40" s="15"/>
      <c r="AK40" s="15"/>
      <c r="AL40" s="15"/>
      <c r="AM40" s="15"/>
      <c r="AN40" s="60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605"/>
      <c r="BC40" s="15"/>
      <c r="BD40" s="15"/>
      <c r="BE40" s="15"/>
      <c r="BF40" s="15"/>
      <c r="BG40" s="15"/>
      <c r="BH40" s="15"/>
      <c r="BI40" s="60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605"/>
      <c r="BV40" s="191"/>
      <c r="BW40" s="191"/>
      <c r="BX40" s="191"/>
      <c r="BY40" s="191"/>
      <c r="BZ40" s="191"/>
      <c r="CA40" s="191"/>
      <c r="CB40" s="191"/>
      <c r="CC40" s="191"/>
      <c r="CD40" s="191"/>
      <c r="CE40" s="15"/>
      <c r="CF40" s="605"/>
      <c r="CG40" s="15"/>
      <c r="CH40" s="15"/>
      <c r="CI40" s="74"/>
      <c r="CJ40" s="15"/>
      <c r="CK40" s="15"/>
      <c r="CL40" s="15"/>
      <c r="CM40" s="15"/>
      <c r="CN40" s="15"/>
      <c r="CO40" s="15"/>
      <c r="CP40" s="15"/>
      <c r="CQ40" s="15"/>
      <c r="CR40" s="15"/>
      <c r="CS40" s="60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91"/>
      <c r="DE40" s="60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605"/>
      <c r="DU40" s="15"/>
      <c r="DV40" s="15"/>
      <c r="DW40" s="15"/>
      <c r="DX40" s="15"/>
      <c r="DY40" s="15"/>
      <c r="DZ40" s="15"/>
      <c r="EA40" s="15"/>
      <c r="EB40" s="15"/>
      <c r="EC40" s="605"/>
      <c r="ED40" s="15"/>
      <c r="EE40" s="15"/>
      <c r="EF40" s="15"/>
      <c r="EG40" s="15"/>
      <c r="EH40" s="15"/>
      <c r="EI40" s="15"/>
      <c r="EJ40" s="15"/>
      <c r="EK40" s="60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605"/>
      <c r="FA40" s="15"/>
      <c r="FB40" s="15"/>
      <c r="FC40" s="15"/>
      <c r="FD40" s="15"/>
      <c r="FE40" s="15"/>
      <c r="FF40" s="605"/>
      <c r="FG40" s="15"/>
      <c r="FH40" s="15"/>
      <c r="FI40" s="15"/>
      <c r="FJ40" s="15"/>
      <c r="FK40" s="15"/>
      <c r="FL40" s="15"/>
      <c r="FM40" s="15"/>
      <c r="FN40" s="15"/>
      <c r="FO40" s="60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60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60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605"/>
      <c r="HF40" s="15"/>
      <c r="HG40" s="15"/>
      <c r="HH40" s="15"/>
      <c r="HI40" s="15"/>
      <c r="HJ40" s="15"/>
      <c r="HK40" s="15"/>
      <c r="HL40" s="15"/>
      <c r="HM40" s="15"/>
      <c r="HN40" s="60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60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60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60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605"/>
      <c r="JR40" s="15"/>
    </row>
    <row r="41" spans="1:278" x14ac:dyDescent="0.3">
      <c r="A41" s="15"/>
      <c r="B41" s="15"/>
      <c r="C41" s="15"/>
      <c r="D41" s="15"/>
      <c r="E41" s="15"/>
      <c r="F41" s="15"/>
      <c r="G41" s="60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605"/>
      <c r="T41" s="15"/>
      <c r="U41" s="15"/>
      <c r="V41" s="15"/>
      <c r="W41" s="15"/>
      <c r="X41" s="15"/>
      <c r="Y41" s="15"/>
      <c r="Z41" s="15"/>
      <c r="AA41" s="605"/>
      <c r="AB41" s="15"/>
      <c r="AC41" s="15"/>
      <c r="AD41" s="15"/>
      <c r="AE41" s="15"/>
      <c r="AF41" s="15"/>
      <c r="AG41" s="15"/>
      <c r="AH41" s="605"/>
      <c r="AI41" s="15"/>
      <c r="AJ41" s="15"/>
      <c r="AK41" s="15"/>
      <c r="AL41" s="15"/>
      <c r="AM41" s="15"/>
      <c r="AN41" s="60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605"/>
      <c r="BC41" s="15"/>
      <c r="BD41" s="15"/>
      <c r="BE41" s="15"/>
      <c r="BF41" s="15"/>
      <c r="BG41" s="15"/>
      <c r="BH41" s="15"/>
      <c r="BI41" s="60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605"/>
      <c r="BV41" s="191"/>
      <c r="BW41" s="191"/>
      <c r="BX41" s="191"/>
      <c r="BY41" s="191"/>
      <c r="BZ41" s="191"/>
      <c r="CA41" s="191"/>
      <c r="CB41" s="191"/>
      <c r="CC41" s="191"/>
      <c r="CD41" s="191"/>
      <c r="CE41" s="15"/>
      <c r="CF41" s="605"/>
      <c r="CG41" s="15"/>
      <c r="CH41" s="15"/>
      <c r="CI41" s="74"/>
      <c r="CJ41" s="15"/>
      <c r="CK41" s="15"/>
      <c r="CL41" s="15"/>
      <c r="CM41" s="15"/>
      <c r="CN41" s="15"/>
      <c r="CO41" s="15"/>
      <c r="CP41" s="15"/>
      <c r="CQ41" s="15"/>
      <c r="CR41" s="15"/>
      <c r="CS41" s="60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91"/>
      <c r="DE41" s="60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605"/>
      <c r="DU41" s="15"/>
      <c r="DV41" s="15"/>
      <c r="DW41" s="15"/>
      <c r="DX41" s="15"/>
      <c r="DY41" s="15"/>
      <c r="DZ41" s="15"/>
      <c r="EA41" s="15"/>
      <c r="EB41" s="15"/>
      <c r="EC41" s="605"/>
      <c r="ED41" s="15"/>
      <c r="EE41" s="15"/>
      <c r="EF41" s="15"/>
      <c r="EG41" s="15"/>
      <c r="EH41" s="15"/>
      <c r="EI41" s="15"/>
      <c r="EJ41" s="15"/>
      <c r="EK41" s="60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605"/>
      <c r="FA41" s="15"/>
      <c r="FB41" s="15"/>
      <c r="FC41" s="15"/>
      <c r="FD41" s="15"/>
      <c r="FE41" s="15"/>
      <c r="FF41" s="605"/>
      <c r="FG41" s="15"/>
      <c r="FH41" s="15"/>
      <c r="FI41" s="15"/>
      <c r="FJ41" s="15"/>
      <c r="FK41" s="15"/>
      <c r="FL41" s="15"/>
      <c r="FM41" s="15"/>
      <c r="FN41" s="15"/>
      <c r="FO41" s="60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60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60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605"/>
      <c r="HF41" s="15"/>
      <c r="HG41" s="15"/>
      <c r="HH41" s="15"/>
      <c r="HI41" s="15"/>
      <c r="HJ41" s="15"/>
      <c r="HK41" s="15"/>
      <c r="HL41" s="15"/>
      <c r="HM41" s="15"/>
      <c r="HN41" s="60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60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60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60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605"/>
      <c r="JR41" s="15"/>
    </row>
    <row r="42" spans="1:278" x14ac:dyDescent="0.3">
      <c r="A42" s="15"/>
      <c r="B42" s="15"/>
      <c r="C42" s="15"/>
      <c r="D42" s="15"/>
      <c r="E42" s="15"/>
      <c r="F42" s="15"/>
      <c r="G42" s="60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605"/>
      <c r="T42" s="15"/>
      <c r="U42" s="15"/>
      <c r="V42" s="15"/>
      <c r="W42" s="15"/>
      <c r="X42" s="15"/>
      <c r="Y42" s="15"/>
      <c r="Z42" s="15"/>
      <c r="AA42" s="605"/>
      <c r="AB42" s="15"/>
      <c r="AC42" s="15"/>
      <c r="AD42" s="15"/>
      <c r="AE42" s="15"/>
      <c r="AF42" s="15"/>
      <c r="AG42" s="15"/>
      <c r="AH42" s="605"/>
      <c r="AI42" s="15"/>
      <c r="AJ42" s="15"/>
      <c r="AK42" s="15"/>
      <c r="AL42" s="15"/>
      <c r="AM42" s="15"/>
      <c r="AN42" s="60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605"/>
      <c r="BC42" s="15"/>
      <c r="BD42" s="15"/>
      <c r="BE42" s="15"/>
      <c r="BF42" s="15"/>
      <c r="BG42" s="15"/>
      <c r="BH42" s="15"/>
      <c r="BI42" s="60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605"/>
      <c r="BV42" s="191"/>
      <c r="BW42" s="191"/>
      <c r="BX42" s="191"/>
      <c r="BY42" s="191"/>
      <c r="BZ42" s="191"/>
      <c r="CA42" s="191"/>
      <c r="CB42" s="191"/>
      <c r="CC42" s="191"/>
      <c r="CD42" s="191"/>
      <c r="CE42" s="15"/>
      <c r="CF42" s="605"/>
      <c r="CG42" s="15"/>
      <c r="CH42" s="15"/>
      <c r="CI42" s="74"/>
      <c r="CJ42" s="15"/>
      <c r="CK42" s="15"/>
      <c r="CL42" s="15"/>
      <c r="CM42" s="15"/>
      <c r="CN42" s="15"/>
      <c r="CO42" s="15"/>
      <c r="CP42" s="15"/>
      <c r="CQ42" s="15"/>
      <c r="CR42" s="15"/>
      <c r="CS42" s="60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91"/>
      <c r="DE42" s="60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605"/>
      <c r="DU42" s="15"/>
      <c r="DV42" s="15"/>
      <c r="DW42" s="15"/>
      <c r="DX42" s="15"/>
      <c r="DY42" s="15"/>
      <c r="DZ42" s="15"/>
      <c r="EA42" s="15"/>
      <c r="EB42" s="15"/>
      <c r="EC42" s="605"/>
      <c r="ED42" s="15"/>
      <c r="EE42" s="15"/>
      <c r="EF42" s="15"/>
      <c r="EG42" s="15"/>
      <c r="EH42" s="15"/>
      <c r="EI42" s="15"/>
      <c r="EJ42" s="15"/>
      <c r="EK42" s="60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605"/>
      <c r="FA42" s="15"/>
      <c r="FB42" s="15"/>
      <c r="FC42" s="15"/>
      <c r="FD42" s="15"/>
      <c r="FE42" s="15"/>
      <c r="FF42" s="605"/>
      <c r="FG42" s="15"/>
      <c r="FH42" s="15"/>
      <c r="FI42" s="15"/>
      <c r="FJ42" s="15"/>
      <c r="FK42" s="15"/>
      <c r="FL42" s="15"/>
      <c r="FM42" s="15"/>
      <c r="FN42" s="15"/>
      <c r="FO42" s="60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60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60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605"/>
      <c r="HF42" s="15"/>
      <c r="HG42" s="15"/>
      <c r="HH42" s="15"/>
      <c r="HI42" s="15"/>
      <c r="HJ42" s="15"/>
      <c r="HK42" s="15"/>
      <c r="HL42" s="15"/>
      <c r="HM42" s="15"/>
      <c r="HN42" s="60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60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60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60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605"/>
      <c r="JR42" s="15"/>
    </row>
    <row r="43" spans="1:278" x14ac:dyDescent="0.3">
      <c r="A43" s="15"/>
      <c r="B43" s="15"/>
      <c r="C43" s="15"/>
      <c r="D43" s="15"/>
      <c r="E43" s="15"/>
      <c r="F43" s="15"/>
      <c r="G43" s="60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605"/>
      <c r="T43" s="15"/>
      <c r="U43" s="15"/>
      <c r="V43" s="15"/>
      <c r="W43" s="15"/>
      <c r="X43" s="15"/>
      <c r="Y43" s="15"/>
      <c r="Z43" s="15"/>
      <c r="AA43" s="605"/>
      <c r="AB43" s="15"/>
      <c r="AC43" s="15"/>
      <c r="AD43" s="15"/>
      <c r="AE43" s="15"/>
      <c r="AF43" s="15"/>
      <c r="AG43" s="15"/>
      <c r="AH43" s="605"/>
      <c r="AI43" s="15"/>
      <c r="AJ43" s="15"/>
      <c r="AK43" s="15"/>
      <c r="AL43" s="15"/>
      <c r="AM43" s="15"/>
      <c r="AN43" s="60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605"/>
      <c r="BC43" s="15"/>
      <c r="BD43" s="15"/>
      <c r="BE43" s="15"/>
      <c r="BF43" s="15"/>
      <c r="BG43" s="15"/>
      <c r="BH43" s="15"/>
      <c r="BI43" s="60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605"/>
      <c r="BV43" s="191"/>
      <c r="BW43" s="191"/>
      <c r="BX43" s="191"/>
      <c r="BY43" s="191"/>
      <c r="BZ43" s="191"/>
      <c r="CA43" s="191"/>
      <c r="CB43" s="191"/>
      <c r="CC43" s="191"/>
      <c r="CD43" s="191"/>
      <c r="CE43" s="15"/>
      <c r="CF43" s="605"/>
      <c r="CG43" s="15"/>
      <c r="CH43" s="15"/>
      <c r="CI43" s="74"/>
      <c r="CJ43" s="15"/>
      <c r="CK43" s="15"/>
      <c r="CL43" s="15"/>
      <c r="CM43" s="15"/>
      <c r="CN43" s="15"/>
      <c r="CO43" s="15"/>
      <c r="CP43" s="15"/>
      <c r="CQ43" s="15"/>
      <c r="CR43" s="15"/>
      <c r="CS43" s="60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91"/>
      <c r="DE43" s="60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605"/>
      <c r="DU43" s="15"/>
      <c r="DV43" s="15"/>
      <c r="DW43" s="15"/>
      <c r="DX43" s="15"/>
      <c r="DY43" s="15"/>
      <c r="DZ43" s="15"/>
      <c r="EA43" s="15"/>
      <c r="EB43" s="15"/>
      <c r="EC43" s="605"/>
      <c r="ED43" s="15"/>
      <c r="EE43" s="15"/>
      <c r="EF43" s="15"/>
      <c r="EG43" s="15"/>
      <c r="EH43" s="15"/>
      <c r="EI43" s="15"/>
      <c r="EJ43" s="15"/>
      <c r="EK43" s="60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605"/>
      <c r="FA43" s="15"/>
      <c r="FB43" s="15"/>
      <c r="FC43" s="15"/>
      <c r="FD43" s="15"/>
      <c r="FE43" s="15"/>
      <c r="FF43" s="605"/>
      <c r="FG43" s="15"/>
      <c r="FH43" s="15"/>
      <c r="FI43" s="15"/>
      <c r="FJ43" s="15"/>
      <c r="FK43" s="15"/>
      <c r="FL43" s="15"/>
      <c r="FM43" s="15"/>
      <c r="FN43" s="15"/>
      <c r="FO43" s="60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60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60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605"/>
      <c r="HF43" s="15"/>
      <c r="HG43" s="15"/>
      <c r="HH43" s="15"/>
      <c r="HI43" s="15"/>
      <c r="HJ43" s="15"/>
      <c r="HK43" s="15"/>
      <c r="HL43" s="15"/>
      <c r="HM43" s="15"/>
      <c r="HN43" s="60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60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60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60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835"/>
      <c r="JR43" s="15"/>
    </row>
    <row r="44" spans="1:278" x14ac:dyDescent="0.3">
      <c r="A44" s="813"/>
      <c r="B44" s="813"/>
      <c r="C44" s="813"/>
      <c r="D44" s="813"/>
      <c r="E44" s="813"/>
      <c r="F44" s="813"/>
      <c r="G44" s="835"/>
      <c r="H44" s="813"/>
      <c r="I44" s="813"/>
      <c r="J44" s="813"/>
      <c r="K44" s="813"/>
      <c r="L44" s="813"/>
      <c r="M44" s="813"/>
      <c r="N44" s="813"/>
      <c r="O44" s="813"/>
      <c r="P44" s="813"/>
      <c r="Q44" s="813"/>
      <c r="R44" s="813"/>
      <c r="S44" s="835"/>
      <c r="T44" s="813"/>
      <c r="U44" s="813"/>
      <c r="V44" s="813"/>
      <c r="W44" s="813"/>
      <c r="X44" s="813"/>
      <c r="Y44" s="813"/>
      <c r="Z44" s="813"/>
      <c r="AA44" s="835"/>
      <c r="AB44" s="813"/>
      <c r="AC44" s="813"/>
      <c r="AD44" s="813"/>
      <c r="AE44" s="813"/>
      <c r="AF44" s="813"/>
      <c r="AG44" s="813"/>
      <c r="AH44" s="835"/>
      <c r="AI44" s="813"/>
      <c r="AJ44" s="813"/>
      <c r="AK44" s="813"/>
      <c r="AL44" s="813"/>
      <c r="AM44" s="813"/>
      <c r="AN44" s="835"/>
      <c r="AO44" s="813"/>
      <c r="AP44" s="813"/>
      <c r="AQ44" s="813"/>
      <c r="AR44" s="813"/>
      <c r="AS44" s="813"/>
      <c r="AT44" s="813"/>
      <c r="AU44" s="813"/>
      <c r="AV44" s="813"/>
      <c r="AW44" s="813"/>
      <c r="AX44" s="813"/>
      <c r="AY44" s="813"/>
      <c r="AZ44" s="813"/>
      <c r="BA44" s="813"/>
      <c r="BB44" s="835"/>
      <c r="BC44" s="813"/>
      <c r="BD44" s="813"/>
      <c r="BE44" s="813"/>
      <c r="BF44" s="813"/>
      <c r="BG44" s="813"/>
      <c r="BH44" s="813"/>
      <c r="BI44" s="835"/>
      <c r="BJ44" s="813"/>
      <c r="BK44" s="813"/>
      <c r="BL44" s="813"/>
      <c r="BM44" s="813"/>
      <c r="BN44" s="813"/>
      <c r="BO44" s="813"/>
      <c r="BP44" s="813"/>
      <c r="BQ44" s="813"/>
      <c r="BR44" s="813"/>
      <c r="BS44" s="813"/>
      <c r="BT44" s="813"/>
      <c r="BU44" s="835"/>
      <c r="BV44" s="833"/>
      <c r="BW44" s="833"/>
      <c r="BX44" s="833"/>
      <c r="BY44" s="833"/>
      <c r="BZ44" s="833"/>
      <c r="CA44" s="833"/>
      <c r="CB44" s="833"/>
      <c r="CC44" s="833"/>
      <c r="CD44" s="833"/>
      <c r="CE44" s="813"/>
      <c r="CF44" s="835"/>
      <c r="CG44" s="813"/>
      <c r="CH44" s="813"/>
      <c r="CI44" s="834"/>
      <c r="CJ44" s="813"/>
      <c r="CK44" s="813"/>
      <c r="CL44" s="813"/>
      <c r="CM44" s="813"/>
      <c r="CN44" s="813"/>
      <c r="CO44" s="813"/>
      <c r="CP44" s="813"/>
      <c r="CQ44" s="813"/>
      <c r="CR44" s="813"/>
      <c r="CS44" s="835"/>
      <c r="CT44" s="813"/>
      <c r="CU44" s="813"/>
      <c r="CV44" s="813"/>
      <c r="CW44" s="813"/>
      <c r="CX44" s="813"/>
      <c r="CY44" s="813"/>
      <c r="CZ44" s="813"/>
      <c r="DA44" s="813"/>
      <c r="DB44" s="813"/>
      <c r="DC44" s="813"/>
      <c r="DD44" s="833"/>
      <c r="DE44" s="835"/>
      <c r="DF44" s="813"/>
      <c r="DG44" s="813"/>
      <c r="DH44" s="813"/>
      <c r="DI44" s="813"/>
      <c r="DJ44" s="813"/>
      <c r="DK44" s="813"/>
      <c r="DL44" s="813"/>
      <c r="DM44" s="813"/>
      <c r="DN44" s="813"/>
      <c r="DO44" s="813"/>
      <c r="DP44" s="813"/>
      <c r="DQ44" s="813"/>
      <c r="DR44" s="813"/>
      <c r="DS44" s="813"/>
      <c r="DT44" s="835"/>
      <c r="DU44" s="813"/>
      <c r="DV44" s="813"/>
      <c r="DW44" s="813"/>
      <c r="DX44" s="813"/>
      <c r="DY44" s="813"/>
      <c r="DZ44" s="813"/>
      <c r="EA44" s="813"/>
      <c r="EB44" s="813"/>
      <c r="EC44" s="835"/>
      <c r="ED44" s="813"/>
      <c r="EE44" s="813"/>
      <c r="EF44" s="813"/>
      <c r="EG44" s="813"/>
      <c r="EH44" s="813"/>
      <c r="EI44" s="813"/>
      <c r="EJ44" s="813"/>
      <c r="EK44" s="835"/>
      <c r="EL44" s="813"/>
      <c r="EM44" s="813"/>
      <c r="EN44" s="813"/>
      <c r="EO44" s="813"/>
      <c r="EP44" s="813"/>
      <c r="EQ44" s="813"/>
      <c r="ER44" s="813"/>
      <c r="ES44" s="813"/>
      <c r="ET44" s="813"/>
      <c r="EU44" s="813"/>
      <c r="EV44" s="813"/>
      <c r="EW44" s="813"/>
      <c r="EX44" s="813"/>
      <c r="EY44" s="813"/>
      <c r="EZ44" s="835"/>
      <c r="FA44" s="813"/>
      <c r="FB44" s="813"/>
      <c r="FC44" s="813"/>
      <c r="FD44" s="813"/>
      <c r="FE44" s="813"/>
      <c r="FF44" s="835"/>
      <c r="FG44" s="813"/>
      <c r="FH44" s="813"/>
      <c r="FI44" s="813"/>
      <c r="FJ44" s="813"/>
      <c r="FK44" s="813"/>
      <c r="FL44" s="813"/>
      <c r="FM44" s="813"/>
      <c r="FN44" s="813"/>
      <c r="FO44" s="835"/>
      <c r="FP44" s="813"/>
      <c r="GC44" s="813"/>
      <c r="GD44" s="835"/>
      <c r="GE44" s="813"/>
      <c r="GF44" s="813"/>
      <c r="GG44" s="813"/>
      <c r="GH44" s="813"/>
      <c r="GI44" s="813"/>
      <c r="GJ44" s="813"/>
      <c r="GK44" s="813"/>
      <c r="GL44" s="813"/>
      <c r="GM44" s="813"/>
      <c r="GN44" s="813"/>
      <c r="GO44" s="813"/>
      <c r="GP44" s="813"/>
      <c r="GQ44" s="813"/>
      <c r="GR44" s="813"/>
      <c r="GS44" s="835"/>
      <c r="GT44" s="813"/>
      <c r="GU44" s="813"/>
      <c r="GV44" s="813"/>
      <c r="GW44" s="813"/>
      <c r="GX44" s="813"/>
      <c r="GY44" s="813"/>
      <c r="GZ44" s="813"/>
      <c r="HA44" s="813"/>
      <c r="HB44" s="813"/>
      <c r="HC44" s="813"/>
      <c r="HD44" s="813"/>
      <c r="HE44" s="835"/>
      <c r="HF44" s="813"/>
      <c r="HG44" s="813"/>
      <c r="HH44" s="813"/>
      <c r="HI44" s="813"/>
      <c r="HJ44" s="813"/>
      <c r="HK44" s="813"/>
      <c r="HL44" s="813"/>
      <c r="HM44" s="813"/>
      <c r="HN44" s="835"/>
      <c r="HO44" s="813"/>
      <c r="HP44" s="813"/>
      <c r="HQ44" s="813"/>
      <c r="HR44" s="813"/>
      <c r="HS44" s="813"/>
      <c r="HT44" s="813"/>
      <c r="HU44" s="813"/>
      <c r="HV44" s="813"/>
      <c r="HW44" s="813"/>
      <c r="HX44" s="813"/>
      <c r="HY44" s="813"/>
      <c r="HZ44" s="835"/>
      <c r="IA44" s="813"/>
      <c r="IB44" s="813"/>
      <c r="IC44" s="813"/>
      <c r="ID44" s="813"/>
      <c r="IE44" s="813"/>
      <c r="IF44" s="813"/>
      <c r="IG44" s="813"/>
      <c r="IH44" s="813"/>
      <c r="II44" s="813"/>
      <c r="IJ44" s="813"/>
      <c r="IK44" s="813"/>
      <c r="IL44" s="813"/>
      <c r="IM44" s="835"/>
      <c r="IN44" s="813"/>
      <c r="IO44" s="813"/>
      <c r="IP44" s="813"/>
      <c r="IQ44" s="813"/>
      <c r="IR44" s="813"/>
      <c r="IS44" s="813"/>
      <c r="IT44" s="813"/>
      <c r="IU44" s="813"/>
      <c r="IV44" s="813"/>
      <c r="IW44" s="813"/>
      <c r="IX44" s="813"/>
      <c r="IY44" s="813"/>
      <c r="IZ44" s="813"/>
      <c r="JA44" s="813"/>
      <c r="JB44" s="813"/>
      <c r="JC44" s="813"/>
      <c r="JD44" s="835"/>
      <c r="JE44" s="813"/>
      <c r="JF44" s="813"/>
      <c r="JG44" s="813"/>
      <c r="JH44" s="813"/>
      <c r="JI44" s="813"/>
      <c r="JJ44" s="813"/>
      <c r="JK44" s="813"/>
      <c r="JL44" s="813"/>
      <c r="JM44" s="813"/>
      <c r="JN44" s="813"/>
      <c r="JO44" s="813"/>
      <c r="JP44" s="813"/>
      <c r="JQ44" s="835"/>
      <c r="JR44" s="813"/>
    </row>
    <row r="45" spans="1:278" x14ac:dyDescent="0.3">
      <c r="A45" s="813"/>
      <c r="B45" s="813"/>
      <c r="C45" s="813"/>
      <c r="D45" s="813"/>
      <c r="E45" s="813"/>
      <c r="F45" s="813"/>
      <c r="G45" s="835"/>
      <c r="H45" s="813"/>
      <c r="I45" s="813"/>
      <c r="J45" s="813"/>
      <c r="K45" s="813"/>
      <c r="L45" s="813"/>
      <c r="M45" s="813"/>
      <c r="N45" s="813"/>
      <c r="O45" s="813"/>
      <c r="P45" s="813"/>
      <c r="Q45" s="813"/>
      <c r="R45" s="813"/>
      <c r="S45" s="835"/>
      <c r="T45" s="813"/>
      <c r="U45" s="813"/>
      <c r="V45" s="813"/>
      <c r="W45" s="813"/>
      <c r="X45" s="813"/>
      <c r="Y45" s="813"/>
      <c r="Z45" s="813"/>
      <c r="AA45" s="835"/>
      <c r="AB45" s="813"/>
      <c r="AC45" s="813"/>
      <c r="AD45" s="813"/>
      <c r="AE45" s="813"/>
      <c r="AF45" s="813"/>
      <c r="AG45" s="813"/>
      <c r="AH45" s="835"/>
      <c r="AI45" s="813"/>
      <c r="AJ45" s="813"/>
      <c r="AK45" s="813"/>
      <c r="AL45" s="813"/>
      <c r="AM45" s="813"/>
      <c r="AN45" s="835"/>
      <c r="AO45" s="813"/>
      <c r="AP45" s="813"/>
      <c r="AQ45" s="813"/>
      <c r="AR45" s="813"/>
      <c r="AS45" s="813"/>
      <c r="AT45" s="813"/>
      <c r="AU45" s="813"/>
      <c r="AV45" s="813"/>
      <c r="AW45" s="813"/>
      <c r="AX45" s="813"/>
      <c r="AY45" s="813"/>
      <c r="AZ45" s="813"/>
      <c r="BA45" s="813"/>
      <c r="BB45" s="835"/>
      <c r="BC45" s="813"/>
      <c r="BD45" s="813"/>
      <c r="BE45" s="813"/>
      <c r="BF45" s="813"/>
      <c r="BG45" s="813"/>
      <c r="BH45" s="813"/>
      <c r="BI45" s="835"/>
      <c r="BJ45" s="813"/>
      <c r="BK45" s="813"/>
      <c r="BL45" s="813"/>
      <c r="BM45" s="813"/>
      <c r="BN45" s="813"/>
      <c r="BO45" s="813"/>
      <c r="BP45" s="813"/>
      <c r="BQ45" s="813"/>
      <c r="BR45" s="813"/>
      <c r="BS45" s="813"/>
      <c r="BT45" s="813"/>
      <c r="BU45" s="835"/>
      <c r="BV45" s="833"/>
      <c r="BW45" s="833"/>
      <c r="BX45" s="833"/>
      <c r="BY45" s="833"/>
      <c r="BZ45" s="833"/>
      <c r="CA45" s="833"/>
      <c r="CB45" s="833"/>
      <c r="CC45" s="833"/>
      <c r="CD45" s="833"/>
      <c r="CE45" s="813"/>
      <c r="CF45" s="835"/>
      <c r="CG45" s="813"/>
      <c r="CH45" s="813"/>
      <c r="CI45" s="834"/>
      <c r="CJ45" s="813"/>
      <c r="CK45" s="813"/>
      <c r="CL45" s="813"/>
      <c r="CM45" s="813"/>
      <c r="CN45" s="813"/>
      <c r="CO45" s="813"/>
      <c r="CP45" s="813"/>
      <c r="CQ45" s="813"/>
      <c r="CR45" s="813"/>
      <c r="CS45" s="835"/>
      <c r="CT45" s="813"/>
      <c r="CU45" s="813"/>
      <c r="CV45" s="813"/>
      <c r="CW45" s="813"/>
      <c r="CX45" s="813"/>
      <c r="CY45" s="813"/>
      <c r="CZ45" s="813"/>
      <c r="DA45" s="813"/>
      <c r="DB45" s="813"/>
      <c r="DC45" s="813"/>
      <c r="DD45" s="833"/>
      <c r="DE45" s="835"/>
      <c r="DF45" s="813"/>
      <c r="DG45" s="813"/>
      <c r="DH45" s="813"/>
      <c r="DI45" s="813"/>
      <c r="DJ45" s="813"/>
      <c r="DK45" s="813"/>
      <c r="DL45" s="813"/>
      <c r="DM45" s="813"/>
      <c r="DN45" s="813"/>
      <c r="DO45" s="813"/>
      <c r="DP45" s="813"/>
      <c r="DQ45" s="813"/>
      <c r="DR45" s="813"/>
      <c r="DS45" s="813"/>
      <c r="DT45" s="835"/>
      <c r="DU45" s="813"/>
      <c r="DV45" s="813"/>
      <c r="DW45" s="813"/>
      <c r="DX45" s="813"/>
      <c r="DY45" s="813"/>
      <c r="DZ45" s="813"/>
      <c r="EA45" s="813"/>
      <c r="EB45" s="813"/>
      <c r="EC45" s="835"/>
      <c r="ED45" s="813"/>
      <c r="EE45" s="813"/>
      <c r="EF45" s="813"/>
      <c r="EG45" s="813"/>
      <c r="EH45" s="813"/>
      <c r="EI45" s="813"/>
      <c r="EJ45" s="813"/>
      <c r="EK45" s="835"/>
      <c r="EL45" s="813"/>
      <c r="EM45" s="813"/>
      <c r="EN45" s="813"/>
      <c r="EO45" s="813"/>
      <c r="EP45" s="813"/>
      <c r="EQ45" s="813"/>
      <c r="ER45" s="813"/>
      <c r="ES45" s="813"/>
      <c r="ET45" s="813"/>
      <c r="EU45" s="813"/>
      <c r="EV45" s="813"/>
      <c r="EW45" s="813"/>
      <c r="EX45" s="813"/>
      <c r="EY45" s="813"/>
      <c r="EZ45" s="835"/>
      <c r="FA45" s="813"/>
      <c r="FB45" s="813"/>
      <c r="FC45" s="813"/>
      <c r="FD45" s="813"/>
      <c r="FE45" s="813"/>
      <c r="FF45" s="835"/>
      <c r="FG45" s="813"/>
      <c r="FH45" s="813"/>
      <c r="FI45" s="813"/>
      <c r="FJ45" s="813"/>
      <c r="FK45" s="813"/>
      <c r="FL45" s="813"/>
      <c r="FM45" s="813"/>
      <c r="FN45" s="813"/>
      <c r="FO45" s="835"/>
      <c r="FP45" s="813"/>
      <c r="GC45" s="813"/>
      <c r="GD45" s="835"/>
      <c r="GE45" s="813"/>
      <c r="GF45" s="813"/>
      <c r="GG45" s="813"/>
      <c r="GH45" s="813"/>
      <c r="GI45" s="813"/>
      <c r="GJ45" s="813"/>
      <c r="GK45" s="813"/>
      <c r="GL45" s="813"/>
      <c r="GM45" s="813"/>
      <c r="GN45" s="813"/>
      <c r="GO45" s="813"/>
      <c r="GP45" s="813"/>
      <c r="GQ45" s="813"/>
      <c r="GR45" s="813"/>
      <c r="GS45" s="835"/>
      <c r="GT45" s="813"/>
      <c r="GU45" s="813"/>
      <c r="GV45" s="813"/>
      <c r="GW45" s="813"/>
      <c r="GX45" s="813"/>
      <c r="GY45" s="813"/>
      <c r="GZ45" s="813"/>
      <c r="HA45" s="813"/>
      <c r="HB45" s="813"/>
      <c r="HC45" s="813"/>
      <c r="HD45" s="813"/>
      <c r="HE45" s="835"/>
      <c r="HF45" s="813"/>
      <c r="HG45" s="813"/>
      <c r="HH45" s="813"/>
      <c r="HI45" s="813"/>
      <c r="HJ45" s="813"/>
      <c r="HK45" s="813"/>
      <c r="HL45" s="813"/>
      <c r="HM45" s="813"/>
      <c r="HN45" s="835"/>
      <c r="HO45" s="813"/>
      <c r="HP45" s="813"/>
      <c r="HQ45" s="813"/>
      <c r="HR45" s="813"/>
      <c r="HS45" s="813"/>
      <c r="HT45" s="813"/>
      <c r="HU45" s="813"/>
      <c r="HV45" s="813"/>
      <c r="HW45" s="813"/>
      <c r="HX45" s="813"/>
      <c r="HY45" s="813"/>
      <c r="HZ45" s="835"/>
      <c r="IA45" s="813"/>
      <c r="IB45" s="813"/>
      <c r="IC45" s="813"/>
      <c r="ID45" s="813"/>
      <c r="IE45" s="813"/>
      <c r="IF45" s="813"/>
      <c r="IG45" s="813"/>
      <c r="IH45" s="813"/>
      <c r="II45" s="813"/>
      <c r="IJ45" s="813"/>
      <c r="IK45" s="813"/>
      <c r="IL45" s="813"/>
      <c r="IM45" s="835"/>
      <c r="IN45" s="813"/>
      <c r="IO45" s="813"/>
      <c r="IP45" s="813"/>
      <c r="IQ45" s="813"/>
      <c r="IR45" s="813"/>
      <c r="IS45" s="813"/>
      <c r="IT45" s="813"/>
      <c r="IU45" s="813"/>
      <c r="IV45" s="813"/>
      <c r="IW45" s="813"/>
      <c r="IX45" s="813"/>
      <c r="IY45" s="813"/>
      <c r="IZ45" s="813"/>
      <c r="JA45" s="813"/>
      <c r="JB45" s="813"/>
      <c r="JC45" s="813"/>
      <c r="JD45" s="835"/>
      <c r="JE45" s="813"/>
      <c r="JF45" s="813"/>
      <c r="JG45" s="813"/>
      <c r="JH45" s="813"/>
      <c r="JI45" s="813"/>
      <c r="JJ45" s="813"/>
      <c r="JK45" s="813"/>
      <c r="JL45" s="813"/>
      <c r="JM45" s="813"/>
      <c r="JN45" s="813"/>
      <c r="JO45" s="813"/>
      <c r="JP45" s="813"/>
      <c r="JQ45" s="835"/>
      <c r="JR45" s="813"/>
    </row>
    <row r="46" spans="1:278" x14ac:dyDescent="0.3">
      <c r="A46" s="813"/>
      <c r="B46" s="813"/>
      <c r="C46" s="813"/>
      <c r="D46" s="813"/>
      <c r="E46" s="813"/>
      <c r="F46" s="813"/>
      <c r="G46" s="835"/>
      <c r="H46" s="813"/>
      <c r="I46" s="813"/>
      <c r="J46" s="813"/>
      <c r="K46" s="813"/>
      <c r="L46" s="813"/>
      <c r="M46" s="813"/>
      <c r="N46" s="813"/>
      <c r="O46" s="813"/>
      <c r="P46" s="813"/>
      <c r="Q46" s="813"/>
      <c r="R46" s="813"/>
      <c r="S46" s="835"/>
      <c r="T46" s="813"/>
      <c r="U46" s="813"/>
      <c r="V46" s="813"/>
      <c r="W46" s="813"/>
      <c r="X46" s="813"/>
      <c r="Y46" s="813"/>
      <c r="Z46" s="813"/>
      <c r="AA46" s="835"/>
      <c r="AB46" s="813"/>
      <c r="AC46" s="813"/>
      <c r="AD46" s="813"/>
      <c r="AE46" s="813"/>
      <c r="AF46" s="813"/>
      <c r="AG46" s="813"/>
      <c r="AH46" s="835"/>
      <c r="AI46" s="813"/>
      <c r="AJ46" s="813"/>
      <c r="AK46" s="813"/>
      <c r="AL46" s="813"/>
      <c r="AM46" s="813"/>
      <c r="AN46" s="835"/>
      <c r="AO46" s="813"/>
      <c r="AP46" s="813"/>
      <c r="AQ46" s="813"/>
      <c r="AR46" s="813"/>
      <c r="AS46" s="813"/>
      <c r="AT46" s="813"/>
      <c r="AU46" s="813"/>
      <c r="AV46" s="813"/>
      <c r="AW46" s="813"/>
      <c r="AX46" s="813"/>
      <c r="AY46" s="813"/>
      <c r="AZ46" s="813"/>
      <c r="BA46" s="813"/>
      <c r="BB46" s="835"/>
      <c r="BC46" s="813"/>
      <c r="BD46" s="813"/>
      <c r="BE46" s="813"/>
      <c r="BF46" s="813"/>
      <c r="BG46" s="813"/>
      <c r="BH46" s="813"/>
      <c r="BI46" s="835"/>
      <c r="BJ46" s="813"/>
      <c r="BK46" s="813"/>
      <c r="BL46" s="813"/>
      <c r="BT46" s="813"/>
      <c r="BU46" s="835"/>
      <c r="BV46" s="833"/>
      <c r="BW46" s="833"/>
      <c r="BX46" s="833"/>
      <c r="BY46" s="833"/>
      <c r="BZ46" s="833"/>
      <c r="CA46" s="833"/>
      <c r="CB46" s="833"/>
      <c r="CC46" s="833"/>
      <c r="CD46" s="833"/>
      <c r="CE46" s="813"/>
      <c r="CF46" s="835"/>
      <c r="CG46" s="813"/>
      <c r="CH46" s="813"/>
      <c r="CI46" s="834"/>
      <c r="CJ46" s="813"/>
      <c r="CK46" s="813"/>
      <c r="CL46" s="813"/>
      <c r="CM46" s="813"/>
      <c r="CN46" s="813"/>
      <c r="CO46" s="813"/>
      <c r="CP46" s="813"/>
      <c r="CQ46" s="813"/>
      <c r="CR46" s="813"/>
      <c r="CS46" s="835"/>
      <c r="CT46" s="813"/>
      <c r="CU46" s="813"/>
      <c r="CV46" s="813"/>
      <c r="CW46" s="813"/>
      <c r="CX46" s="813"/>
      <c r="CY46" s="813"/>
      <c r="CZ46" s="813"/>
      <c r="DA46" s="813"/>
      <c r="DC46" s="813"/>
      <c r="DD46" s="833"/>
      <c r="DE46" s="835"/>
      <c r="DF46" s="813"/>
      <c r="DG46" s="813"/>
      <c r="DH46" s="813"/>
      <c r="DI46" s="813"/>
      <c r="DJ46" s="813"/>
      <c r="DK46" s="813"/>
      <c r="DL46" s="813"/>
      <c r="DM46" s="813"/>
      <c r="DN46" s="813"/>
      <c r="DO46" s="813"/>
      <c r="DP46" s="813"/>
      <c r="DQ46" s="813"/>
      <c r="DR46" s="813"/>
      <c r="DS46" s="813"/>
      <c r="DT46" s="835"/>
      <c r="DU46" s="813"/>
      <c r="DV46" s="813"/>
      <c r="DW46" s="813"/>
      <c r="DX46" s="813"/>
      <c r="DY46" s="813"/>
      <c r="DZ46" s="813"/>
      <c r="EA46" s="813"/>
      <c r="EB46" s="813"/>
      <c r="EC46" s="835"/>
      <c r="ED46" s="813"/>
      <c r="EE46" s="813"/>
      <c r="EF46" s="813"/>
      <c r="EG46" s="813"/>
      <c r="EH46" s="813"/>
      <c r="EJ46" s="813"/>
      <c r="EK46" s="835"/>
      <c r="EL46" s="813"/>
      <c r="EM46" s="813"/>
      <c r="EN46" s="813"/>
      <c r="EO46" s="813"/>
      <c r="EP46" s="813"/>
      <c r="EQ46" s="813"/>
      <c r="ER46" s="813"/>
      <c r="ES46" s="813"/>
      <c r="ET46" s="813"/>
      <c r="EU46" s="813"/>
      <c r="EV46" s="813"/>
      <c r="EW46" s="813"/>
      <c r="EX46" s="813"/>
      <c r="EY46" s="813"/>
      <c r="EZ46" s="835"/>
      <c r="FA46" s="813"/>
      <c r="FB46" s="813"/>
      <c r="FC46" s="813"/>
      <c r="FD46" s="813"/>
      <c r="FE46" s="813"/>
      <c r="FF46" s="835"/>
      <c r="FG46" s="813"/>
      <c r="FH46" s="813"/>
      <c r="FI46" s="813"/>
      <c r="FJ46" s="813"/>
      <c r="FK46" s="813"/>
      <c r="FL46" s="813"/>
      <c r="FM46" s="813"/>
      <c r="FN46" s="813"/>
      <c r="FO46" s="835"/>
      <c r="FP46" s="813"/>
      <c r="GC46" s="813"/>
      <c r="GD46" s="835"/>
      <c r="GE46" s="813"/>
      <c r="GR46" s="813"/>
      <c r="GS46" s="835"/>
      <c r="GT46" s="813"/>
      <c r="GU46" s="813"/>
      <c r="GV46" s="813"/>
      <c r="GW46" s="813"/>
      <c r="GX46" s="813"/>
      <c r="GY46" s="813"/>
      <c r="GZ46" s="813"/>
      <c r="HA46" s="813"/>
      <c r="HB46" s="813"/>
      <c r="HC46" s="813"/>
      <c r="HD46" s="813"/>
      <c r="HE46" s="835"/>
      <c r="HF46" s="813"/>
      <c r="HG46" s="813"/>
      <c r="HH46" s="813"/>
      <c r="HI46" s="813"/>
      <c r="HJ46" s="813"/>
      <c r="HK46" s="813"/>
      <c r="HL46" s="813"/>
      <c r="HM46" s="813"/>
      <c r="HN46" s="835"/>
      <c r="HO46" s="813"/>
      <c r="HP46" s="813"/>
      <c r="HQ46" s="813"/>
      <c r="HR46" s="813"/>
      <c r="HS46" s="813"/>
      <c r="HT46" s="813"/>
      <c r="HU46" s="813"/>
      <c r="HV46" s="813"/>
      <c r="HW46" s="813"/>
      <c r="HX46" s="813"/>
      <c r="HY46" s="813"/>
      <c r="HZ46" s="835"/>
      <c r="IA46" s="813"/>
      <c r="IB46" s="813"/>
      <c r="IC46" s="813"/>
      <c r="ID46" s="813"/>
      <c r="IE46" s="813"/>
      <c r="IF46" s="813"/>
      <c r="IG46" s="813"/>
      <c r="IH46" s="813"/>
      <c r="II46" s="813"/>
      <c r="IJ46" s="813"/>
      <c r="IK46" s="813"/>
      <c r="IL46" s="813"/>
      <c r="IM46" s="835"/>
      <c r="IN46" s="813"/>
      <c r="IO46" s="813"/>
      <c r="IP46" s="813"/>
      <c r="IQ46" s="813"/>
      <c r="IR46" s="813"/>
      <c r="IS46" s="813"/>
      <c r="IT46" s="813"/>
      <c r="IU46" s="813"/>
      <c r="IV46" s="813"/>
      <c r="IW46" s="813"/>
      <c r="IX46" s="813"/>
      <c r="IY46" s="813"/>
      <c r="IZ46" s="813"/>
      <c r="JA46" s="813"/>
      <c r="JB46" s="813"/>
      <c r="JC46" s="813"/>
      <c r="JD46" s="835"/>
      <c r="JE46" s="813"/>
      <c r="JF46" s="813"/>
      <c r="JG46" s="813"/>
      <c r="JH46" s="813"/>
      <c r="JI46" s="813"/>
      <c r="JJ46" s="813"/>
      <c r="JK46" s="813"/>
      <c r="JL46" s="813"/>
      <c r="JM46" s="813"/>
      <c r="JN46" s="813"/>
      <c r="JO46" s="813"/>
      <c r="JP46" s="813"/>
      <c r="JQ46" s="835"/>
      <c r="JR46" s="813"/>
    </row>
  </sheetData>
  <mergeCells count="26">
    <mergeCell ref="JF1:JN1"/>
    <mergeCell ref="DX30:EA31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  <mergeCell ref="DG1:DR1"/>
    <mergeCell ref="A1:E1"/>
    <mergeCell ref="I1:Q1"/>
    <mergeCell ref="U1:Y1"/>
    <mergeCell ref="AC1:AF1"/>
    <mergeCell ref="AJ1:AL1"/>
    <mergeCell ref="AP1:AZ1"/>
    <mergeCell ref="BD1:BG1"/>
    <mergeCell ref="BK1:BS1"/>
    <mergeCell ref="BW1:CD1"/>
    <mergeCell ref="CH1:CQ1"/>
    <mergeCell ref="CU1:D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05CA5D-A859-48FA-B9C2-B36EFB2D901A}"/>
</file>

<file path=customXml/itemProps2.xml><?xml version="1.0" encoding="utf-8"?>
<ds:datastoreItem xmlns:ds="http://schemas.openxmlformats.org/officeDocument/2006/customXml" ds:itemID="{A63E364E-01A2-4FA6-90ED-F60D296CE73D}"/>
</file>

<file path=customXml/itemProps3.xml><?xml version="1.0" encoding="utf-8"?>
<ds:datastoreItem xmlns:ds="http://schemas.openxmlformats.org/officeDocument/2006/customXml" ds:itemID="{49EFF3C3-DBC5-45F6-BC0A-D6F2378D92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DCA 8 month Phase I</vt:lpstr>
      <vt:lpstr>DCA 8 month Phase II</vt:lpstr>
      <vt:lpstr>DCA 3 month Phase I</vt:lpstr>
      <vt:lpstr>DCA 3 month Phase II</vt:lpstr>
      <vt:lpstr>ABDA 8 month Phase I</vt:lpstr>
      <vt:lpstr>ABDA 8 month Phase II</vt:lpstr>
      <vt:lpstr>ABDA 3 month Phase I</vt:lpstr>
      <vt:lpstr>ABDA 3 month Phase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Chow</dc:creator>
  <cp:lastModifiedBy>Mary McPhail</cp:lastModifiedBy>
  <dcterms:created xsi:type="dcterms:W3CDTF">2015-06-05T18:17:20Z</dcterms:created>
  <dcterms:modified xsi:type="dcterms:W3CDTF">2026-02-25T20:08:08Z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